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hidePivotFieldList="1" defaultThemeVersion="124226"/>
  <mc:AlternateContent xmlns:mc="http://schemas.openxmlformats.org/markup-compatibility/2006">
    <mc:Choice Requires="x15">
      <x15ac:absPath xmlns:x15ac="http://schemas.microsoft.com/office/spreadsheetml/2010/11/ac" url="C:\Users\MARIA CELENY\Application Data\Desktop\MAURICIO\AMABLE\MAURICIO CASTAÑEDA\MAURICIO\CALIDAD\2021\2021\GESTIÓN DE LAS COMUNICACIONES-20200129T211953Z-001\MATRIZ DE RIESGOS\"/>
    </mc:Choice>
  </mc:AlternateContent>
  <xr:revisionPtr revIDLastSave="0" documentId="13_ncr:1_{B5C8CDCB-01AE-470B-A206-34E8FEEAF9FD}" xr6:coauthVersionLast="43" xr6:coauthVersionMax="43" xr10:uidLastSave="{00000000-0000-0000-0000-000000000000}"/>
  <bookViews>
    <workbookView xWindow="-108" yWindow="-108" windowWidth="16608" windowHeight="8856"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externalReferences>
    <externalReference r:id="rId10"/>
  </externalReferences>
  <calcPr calcId="191029" concurrentCalc="0"/>
  <pivotCaches>
    <pivotCache cacheId="0" r:id="rId11"/>
  </pivotCaches>
</workbook>
</file>

<file path=xl/calcChain.xml><?xml version="1.0" encoding="utf-8"?>
<calcChain xmlns="http://schemas.openxmlformats.org/spreadsheetml/2006/main">
  <c r="Q17" i="1" l="1"/>
  <c r="T17" i="1"/>
  <c r="Q16" i="1"/>
  <c r="T16" i="1"/>
  <c r="Q15" i="1"/>
  <c r="T15" i="1"/>
  <c r="T14" i="1"/>
  <c r="Q14" i="1"/>
  <c r="H14" i="1"/>
  <c r="I14" i="1"/>
  <c r="F221" i="13"/>
  <c r="F211" i="13"/>
  <c r="F212" i="13"/>
  <c r="F213" i="13"/>
  <c r="F214" i="13"/>
  <c r="F215" i="13"/>
  <c r="F216" i="13"/>
  <c r="F217" i="13"/>
  <c r="F218" i="13"/>
  <c r="F219" i="13"/>
  <c r="F220" i="13"/>
  <c r="F210" i="13"/>
  <c r="B221" i="13" a="1"/>
  <c r="B221" i="13"/>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H17" i="1"/>
  <c r="I17" i="1"/>
  <c r="H16" i="1"/>
  <c r="I16" i="1"/>
  <c r="H15" i="1"/>
  <c r="I15" i="1"/>
  <c r="X17" i="1"/>
  <c r="X16" i="1"/>
  <c r="X15" i="1"/>
  <c r="Y17" i="1"/>
  <c r="Z17" i="1"/>
  <c r="Y16" i="1"/>
  <c r="Z16" i="1"/>
  <c r="Y15" i="1"/>
  <c r="Z15"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X14" i="1"/>
  <c r="Y14" i="1"/>
  <c r="Z14" i="1"/>
  <c r="B222" i="13"/>
  <c r="B223" i="13"/>
  <c r="K17" i="1"/>
  <c r="L17" i="1"/>
  <c r="K16" i="1"/>
  <c r="L16" i="1"/>
  <c r="K14" i="1"/>
  <c r="L14" i="1"/>
  <c r="K15" i="1"/>
  <c r="L15" i="1"/>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16" i="1"/>
  <c r="T14" i="18"/>
  <c r="T22" i="18"/>
  <c r="N6" i="18"/>
  <c r="AL30" i="18"/>
  <c r="Z22" i="18"/>
  <c r="Z14" i="18"/>
  <c r="M16" i="1"/>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M17" i="1"/>
  <c r="J40" i="18"/>
  <c r="J16" i="18"/>
  <c r="P16" i="18"/>
  <c r="V8" i="18"/>
  <c r="J8" i="18"/>
  <c r="J24" i="18"/>
  <c r="AH16" i="18"/>
  <c r="AB16" i="18"/>
  <c r="AB40" i="18"/>
  <c r="P32" i="18"/>
  <c r="P40" i="18"/>
  <c r="AH24" i="18"/>
  <c r="AB32" i="18"/>
  <c r="J32" i="18"/>
  <c r="V16" i="18"/>
  <c r="V40" i="18"/>
  <c r="AH32" i="18"/>
  <c r="V24" i="18"/>
  <c r="V32" i="18"/>
  <c r="AH8" i="18"/>
  <c r="AB8" i="18"/>
  <c r="P8" i="18"/>
  <c r="N17" i="1"/>
  <c r="AH40" i="18"/>
  <c r="AB24" i="18"/>
  <c r="P24" i="18"/>
  <c r="AD38" i="18"/>
  <c r="L30" i="18"/>
  <c r="AD30" i="18"/>
  <c r="AJ6" i="18"/>
  <c r="L14" i="18"/>
  <c r="L22" i="18"/>
  <c r="X6" i="18"/>
  <c r="L6" i="18"/>
  <c r="N15" i="1"/>
  <c r="R38" i="18"/>
  <c r="AJ38" i="18"/>
  <c r="L38" i="18"/>
  <c r="AD6" i="18"/>
  <c r="R6" i="18"/>
  <c r="AJ30" i="18"/>
  <c r="R30" i="18"/>
  <c r="AD22" i="18"/>
  <c r="AJ14" i="18"/>
  <c r="AJ22" i="18"/>
  <c r="AD14" i="18"/>
  <c r="X38" i="18"/>
  <c r="X14" i="18"/>
  <c r="R22" i="18"/>
  <c r="X22" i="18"/>
  <c r="M15"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4" i="1"/>
  <c r="AB14" i="1"/>
  <c r="N14" i="1"/>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B17" i="1"/>
  <c r="AA17" i="1"/>
  <c r="AA14" i="1"/>
  <c r="AB15" i="1"/>
  <c r="AA15" i="1"/>
  <c r="AB16" i="1"/>
  <c r="AA16" i="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AC14"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C15" i="1"/>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17"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16"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<sst xmlns="http://schemas.openxmlformats.org/spreadsheetml/2006/main" count="385" uniqueCount="248">
  <si>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</si>
  <si>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</si>
  <si>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</si>
  <si>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</si>
  <si>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</si>
  <si>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</si>
  <si>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</si>
  <si>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</si>
  <si>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</si>
  <si>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</si>
  <si>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</si>
  <si>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</si>
  <si>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</si>
  <si>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</si>
  <si>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</si>
  <si>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</si>
  <si>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</si>
  <si>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</si>
  <si>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</si>
  <si>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</si>
  <si>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</si>
  <si>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</si>
  <si>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</si>
  <si>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</si>
  <si>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</si>
  <si>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</si>
  <si>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</si>
  <si>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</si>
  <si>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</si>
  <si>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</si>
  <si>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</si>
  <si>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</si>
  <si>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</si>
  <si>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</si>
  <si>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</si>
  <si>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</si>
  <si>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</si>
  <si>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</si>
  <si>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</si>
  <si>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</si>
  <si>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</si>
  <si>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</si>
  <si>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</si>
  <si>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</si>
  <si>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</si>
  <si>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</si>
  <si>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</si>
  <si>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</si>
  <si>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</si>
  <si>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</si>
  <si>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</si>
  <si>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</si>
  <si>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</si>
  <si>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</si>
  <si>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</si>
  <si>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</si>
  <si>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</si>
  <si>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</si>
  <si>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</si>
  <si>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</si>
  <si>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</si>
  <si>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</si>
  <si>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</si>
  <si>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</si>
  <si>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</si>
  <si>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</si>
  <si>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</si>
  <si>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</si>
  <si>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</si>
  <si>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</si>
  <si>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</si>
  <si>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</si>
  <si>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</si>
  <si>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</si>
  <si>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</si>
  <si>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</si>
  <si>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</si>
  <si>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</si>
  <si>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</si>
  <si>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</si>
  <si>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</si>
  <si>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</si>
  <si>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</si>
  <si>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</si>
  <si>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</si>
  <si>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</si>
  <si>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</si>
  <si>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</si>
  <si>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</si>
  <si>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</si>
  <si>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</si>
  <si>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</si>
  <si>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</si>
  <si>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</si>
  <si>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</si>
  <si>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</si>
  <si>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</si>
  <si>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</si>
  <si>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</si>
  <si>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</si>
  <si>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</si>
  <si>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</si>
  <si>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</si>
  <si>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</si>
  <si>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</si>
  <si>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</si>
  <si>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</si>
  <si>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</si>
  <si>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</si>
  <si>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</si>
  <si>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</si>
  <si>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</si>
  <si>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</si>
  <si>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</si>
  <si>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</si>
  <si>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</si>
  <si>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</si>
  <si>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</si>
  <si>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</si>
  <si>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</si>
  <si>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</si>
  <si>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</si>
  <si>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</si>
  <si>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</si>
  <si>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</si>
  <si>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</si>
  <si>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</si>
  <si>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</si>
  <si>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</si>
  <si>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</si>
  <si>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</si>
  <si>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</si>
  <si>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</si>
  <si>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</si>
  <si>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</si>
  <si>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</si>
  <si>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</si>
  <si>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</si>
  <si>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</si>
  <si>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</si>
  <si>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</si>
  <si>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</si>
  <si>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</si>
  <si>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</si>
  <si>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</si>
  <si>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</si>
  <si>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</si>
  <si>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</si>
  <si>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</si>
  <si>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</si>
  <si>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</si>
  <si>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</si>
  <si>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</si>
  <si>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</si>
  <si>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</si>
  <si>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</si>
  <si>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</si>
  <si>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</si>
  <si>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</si>
  <si>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</si>
  <si>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</si>
  <si>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</si>
  <si>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</si>
  <si>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</si>
  <si>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</si>
  <si>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</si>
  <si>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</si>
  <si>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</si>
  <si>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</si>
  <si>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</si>
  <si>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</si>
  <si>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</si>
  <si>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</si>
  <si>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</si>
  <si>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</si>
  <si>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</si>
  <si>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</si>
  <si>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</si>
  <si>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</si>
  <si>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</si>
  <si>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</si>
  <si>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</si>
  <si>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</si>
  <si>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</si>
  <si>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</si>
  <si>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</si>
  <si>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</si>
  <si>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</si>
  <si>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</si>
  <si>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</si>
  <si>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</si>
  <si>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</si>
  <si>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</si>
  <si>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</si>
  <si>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</si>
  <si>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</si>
  <si>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</si>
  <si>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</si>
  <si>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</si>
  <si>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</si>
  <si>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</si>
  <si>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</si>
  <si>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</si>
  <si>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</si>
  <si>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</si>
  <si>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</si>
  <si>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</si>
  <si>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</si>
  <si>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</si>
  <si>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</si>
  <si>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</si>
  <si>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</si>
  <si>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</si>
  <si>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Gestionar y divulgar información y comunicación en los niveles internos y externos de la Organización, propendiendo por el buen nombre e imagen del SETP para Armenia</t>
  </si>
  <si>
    <t>Área de Comunicaciones</t>
  </si>
  <si>
    <t>Interno y externo</t>
  </si>
  <si>
    <t>Formato Matriz Anticorrupción</t>
  </si>
  <si>
    <t xml:space="preserve">falta de confiabilidad de la información </t>
  </si>
  <si>
    <t>Desconocimiento de los compromisos y código de ética de la entidad</t>
  </si>
  <si>
    <t xml:space="preserve">Ocultar o alterar información durante el proceso de implementación del SETP Armenia, sobre proyectos, actividades o avances. </t>
  </si>
  <si>
    <t>El líder del área verifica la información que se genera desde la entidad para el público externo, con el objetivo de garantizar la veracidad y garantizar que la información sea completa, mitigando afectaciones que se puedan generar por desinformación</t>
  </si>
  <si>
    <t>Líder de Área</t>
  </si>
  <si>
    <t>trimestral</t>
  </si>
  <si>
    <t>El lider realizará seguimiento a toda la información generada por la entidad, garantizando que el contenido para difusión sea el indicado y llegue a todos los medios, sin beneficio de terceros</t>
  </si>
  <si>
    <t>Personas con desconocimiento de las reglas</t>
  </si>
  <si>
    <t>Falta de ética de los colaboradores y desconocimiento del código de interidad</t>
  </si>
  <si>
    <t xml:space="preserve">Tráfico de influencia por parte de los colaboradores del área de comunicaciones, en beneficio de particulares, contratistas o personas ajenas a la entidad </t>
  </si>
  <si>
    <t>Toda información oficial es validad por gerencia, es el líder del área quien debe velar porque la información siga su conducto regular, evitando beneficiar a una persona o medio con información de la entidad o proceso que se adelante</t>
  </si>
  <si>
    <t>Revisar por parte del lider de área y la gerencia que la información sea completa y clara, para evitar omirtir o mal interpretar la información</t>
  </si>
  <si>
    <t>Socializar el codigo de ética de la entidad,así como el compromiso de cada uno de los integrantes del equipo, recordando el acuerdo de confidencialidad que se tiene con la entidad y las consecuencias que puede generar el no cumplimiento de lo establecido en estos documentos, así mismo, recordar el profesionalismo con el cual se debe actuar durante el desarrollo de las actividades dentro de la entidad</t>
  </si>
  <si>
    <t>ofrecimientode beneficio por parte de terceros a algun integrante del quipo de comunicaciones</t>
  </si>
  <si>
    <t>Falta de profesionalismo, ética y compromiso por parte de los colaboladores</t>
  </si>
  <si>
    <t xml:space="preserve">Brindar información privilegiada a un solo medio de comunicación o periodista, por parte de uno o más colaboradores del área de comunicaciones, sobre los procesos para beneficio de terceros. </t>
  </si>
  <si>
    <t>El líder del área es laúnica persona del equipo de trabajo autorizada para enviar información a medios de comunicación, la fuente oficial de la entidad siempre será el gerente de la empresa, la voz oficial, la información será informada a todos los medios de comunicación y comunidad a través de boeltines de prensa, videos y demás productos informactivos de la entidad,el gerente atenderá a todos los medios de comunicación si privilegiar a alguno en especial y siempre se realizará la difusión de la misma información para todos los medios y comunidad</t>
  </si>
  <si>
    <t>No tener establecido un cronograma de actividades frente a este tema</t>
  </si>
  <si>
    <t>Falta de revisión y actualizacion de la página web y medios informativos de la entidad</t>
  </si>
  <si>
    <t xml:space="preserve">No informar oportunamente a la comunidad beneficiada o afectada sobre los proyectos, actividades o avances de  las obras que hacen parte de la implementación del SETP de Armenia </t>
  </si>
  <si>
    <t>El líder de área de acuerdo a la información suministrada, evaluará la forma e información que se debe entregar, con los demás líderes de área y gerencia de la entidada, garantizando a la comunidad una información  permanente de los procesos que los impacten directamente en el desarrollo del SETP para la ciudad, a través de todos los canales informativos del ente gestor</t>
  </si>
  <si>
    <t xml:space="preserve">El líder del área o persona encargada de actualizar los canales de comunicación de la entidad, revisarán periodicamente las publicaciones y actualizaciones, garantizando que la información de cada uno de ellos esté al día </t>
  </si>
  <si>
    <t>Código:</t>
  </si>
  <si>
    <t>F-AM-PLA-SETP-01</t>
  </si>
  <si>
    <t xml:space="preserve">Proceso : </t>
  </si>
  <si>
    <t>Versión:</t>
  </si>
  <si>
    <t xml:space="preserve">Fecha de última actualización : </t>
  </si>
  <si>
    <t>Fecha:</t>
  </si>
  <si>
    <t>15/17/2021</t>
  </si>
  <si>
    <r>
      <t xml:space="preserve">Elaborado por: </t>
    </r>
    <r>
      <rPr>
        <sz val="14"/>
        <rFont val="Arial"/>
        <family val="2"/>
      </rPr>
      <t xml:space="preserve">Carolina Jurado  - Contratista
Revisado por: Johan Mauricio Castañeda Morales - Contratista                           </t>
    </r>
  </si>
  <si>
    <t>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</si>
</sst>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3"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name val="Arial"/>
      <family val="2"/>
    </font>
    <font>
      <b/>
      <u/>
      <sz val="14"/>
      <color indexed="18"/>
      <name val="Arial"/>
      <family val="2"/>
    </font>
    <font>
      <sz val="16"/>
      <name val="Arial"/>
      <family val="2"/>
    </font>
    <font>
      <sz val="14"/>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8">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9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3" borderId="0" xfId="0" applyFont="1" applyFill="1" applyBorder="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59" fillId="3" borderId="12" xfId="0" applyFont="1" applyFill="1" applyBorder="1" applyAlignment="1" applyProtection="1">
      <alignment wrapText="1"/>
      <protection hidden="1"/>
    </xf>
    <xf numFmtId="0" fontId="59" fillId="3" borderId="13" xfId="0" applyFont="1" applyFill="1" applyBorder="1" applyAlignment="1" applyProtection="1">
      <alignment wrapText="1"/>
      <protection hidden="1"/>
    </xf>
    <xf numFmtId="0" fontId="59" fillId="3" borderId="0" xfId="0" applyFont="1" applyFill="1" applyBorder="1" applyAlignment="1" applyProtection="1">
      <alignment wrapText="1"/>
      <protection hidden="1"/>
    </xf>
    <xf numFmtId="0" fontId="60" fillId="3" borderId="75" xfId="0" applyFont="1" applyFill="1" applyBorder="1" applyAlignment="1" applyProtection="1">
      <alignment vertical="top"/>
    </xf>
    <xf numFmtId="0" fontId="61" fillId="3" borderId="76" xfId="0" applyFont="1" applyFill="1" applyBorder="1" applyAlignment="1" applyProtection="1">
      <alignment horizontal="center" wrapText="1"/>
      <protection locked="0"/>
    </xf>
    <xf numFmtId="0" fontId="61" fillId="3" borderId="77" xfId="0" applyFont="1" applyFill="1" applyBorder="1" applyAlignment="1" applyProtection="1">
      <alignment horizontal="center" wrapText="1"/>
      <protection locked="0"/>
    </xf>
    <xf numFmtId="0" fontId="59" fillId="3" borderId="14" xfId="0" applyFont="1" applyFill="1" applyBorder="1" applyAlignment="1" applyProtection="1">
      <alignment wrapText="1"/>
      <protection hidden="1"/>
    </xf>
    <xf numFmtId="0" fontId="59" fillId="3" borderId="15" xfId="0" applyFont="1" applyFill="1" applyBorder="1" applyAlignment="1" applyProtection="1">
      <alignment horizontal="left" wrapText="1"/>
      <protection hidden="1"/>
    </xf>
    <xf numFmtId="0" fontId="59" fillId="3" borderId="0" xfId="0" applyFont="1" applyFill="1" applyBorder="1" applyAlignment="1" applyProtection="1">
      <alignment horizontal="left" wrapText="1"/>
      <protection hidden="1"/>
    </xf>
    <xf numFmtId="0" fontId="60" fillId="3" borderId="37" xfId="0" applyFont="1" applyFill="1" applyBorder="1" applyAlignment="1" applyProtection="1">
      <alignment vertical="top"/>
    </xf>
    <xf numFmtId="14" fontId="61" fillId="3" borderId="33" xfId="0" applyNumberFormat="1" applyFont="1" applyFill="1" applyBorder="1" applyAlignment="1" applyProtection="1">
      <alignment horizontal="center" wrapText="1"/>
      <protection locked="0"/>
    </xf>
    <xf numFmtId="0" fontId="61" fillId="3" borderId="33" xfId="0" applyFont="1" applyFill="1" applyBorder="1" applyAlignment="1" applyProtection="1">
      <alignment horizontal="center" wrapText="1"/>
      <protection locked="0"/>
    </xf>
    <xf numFmtId="0" fontId="61" fillId="3" borderId="38" xfId="0" applyFont="1" applyFill="1" applyBorder="1" applyAlignment="1" applyProtection="1">
      <alignment horizontal="center" wrapText="1"/>
      <protection locked="0"/>
    </xf>
    <xf numFmtId="0" fontId="59" fillId="3" borderId="16" xfId="0" applyFont="1" applyFill="1" applyBorder="1" applyAlignment="1" applyProtection="1">
      <alignment wrapText="1"/>
      <protection hidden="1"/>
    </xf>
    <xf numFmtId="14" fontId="59" fillId="3" borderId="17" xfId="0" applyNumberFormat="1" applyFont="1" applyFill="1" applyBorder="1" applyAlignment="1" applyProtection="1">
      <alignment horizontal="left" wrapText="1"/>
      <protection hidden="1"/>
    </xf>
    <xf numFmtId="14" fontId="59" fillId="3" borderId="0" xfId="0" applyNumberFormat="1" applyFont="1" applyFill="1" applyBorder="1" applyAlignment="1" applyProtection="1">
      <alignment horizontal="left" wrapText="1"/>
      <protection hidden="1"/>
    </xf>
    <xf numFmtId="0" fontId="60" fillId="3" borderId="51" xfId="0" applyFont="1" applyFill="1" applyBorder="1" applyAlignment="1" applyProtection="1">
      <alignment horizontal="left" vertical="top" wrapText="1"/>
      <protection locked="0"/>
    </xf>
    <xf numFmtId="0" fontId="60" fillId="3" borderId="52" xfId="0" applyFont="1" applyFill="1" applyBorder="1" applyAlignment="1" applyProtection="1">
      <alignment horizontal="left" vertical="top"/>
      <protection locked="0"/>
    </xf>
    <xf numFmtId="0" fontId="60" fillId="3" borderId="53" xfId="0" applyFont="1" applyFill="1" applyBorder="1" applyAlignment="1" applyProtection="1">
      <alignment horizontal="left" vertical="top"/>
      <protection locked="0"/>
    </xf>
    <xf numFmtId="0" fontId="60" fillId="3" borderId="16" xfId="0" applyFont="1" applyFill="1" applyBorder="1" applyAlignment="1" applyProtection="1">
      <alignment horizontal="left" vertical="top"/>
      <protection locked="0"/>
    </xf>
    <xf numFmtId="0" fontId="60" fillId="3" borderId="18" xfId="0" applyFont="1" applyFill="1" applyBorder="1" applyAlignment="1" applyProtection="1">
      <alignment horizontal="left" vertical="top"/>
      <protection locked="0"/>
    </xf>
    <xf numFmtId="0" fontId="60" fillId="3" borderId="17" xfId="0" applyFont="1" applyFill="1" applyBorder="1" applyAlignment="1" applyProtection="1">
      <alignment horizontal="left" vertical="top"/>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55">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20JURADO/Desktop/1.%20Matriz_anticorrupci&#243;ns_Comunicaciones_30-06-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54" dataDxfId="53">
  <autoFilter ref="B209:C219" xr:uid="{00000000-0009-0000-0100-000001000000}"/>
  <tableColumns count="2">
    <tableColumn id="1" xr3:uid="{00000000-0010-0000-0000-000001000000}" name="Criterios" dataDxfId="52"/>
    <tableColumn id="2" xr3:uid="{00000000-0010-0000-0000-000002000000}" name="Subcriterios" dataDxfId="5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19" zoomScale="110" zoomScaleNormal="110" workbookViewId="0">
      <selection activeCell="B4" sqref="B4:H5"/>
    </sheetView>
  </sheetViews>
  <sheetFormatPr baseColWidth="10" defaultColWidth="11.44140625" defaultRowHeight="14.4" x14ac:dyDescent="0.3"/>
  <cols>
    <col min="1" max="1" width="2.88671875" style="84" customWidth="1"/>
    <col min="2" max="3" width="24.6640625" style="84" customWidth="1"/>
    <col min="4" max="4" width="16" style="84" customWidth="1"/>
    <col min="5" max="5" width="24.6640625" style="84" customWidth="1"/>
    <col min="6" max="6" width="27.6640625" style="84" customWidth="1"/>
    <col min="7" max="8" width="24.6640625" style="84" customWidth="1"/>
    <col min="9" max="16384" width="11.44140625" style="84"/>
  </cols>
  <sheetData>
    <row r="1" spans="2:8" ht="15" thickBot="1" x14ac:dyDescent="0.35"/>
    <row r="2" spans="2:8" ht="18" x14ac:dyDescent="0.3">
      <c r="B2" s="163" t="s">
        <v>165</v>
      </c>
      <c r="C2" s="164"/>
      <c r="D2" s="164"/>
      <c r="E2" s="164"/>
      <c r="F2" s="164"/>
      <c r="G2" s="164"/>
      <c r="H2" s="165"/>
    </row>
    <row r="3" spans="2:8" x14ac:dyDescent="0.3">
      <c r="B3" s="85"/>
      <c r="C3" s="86"/>
      <c r="D3" s="86"/>
      <c r="E3" s="86"/>
      <c r="F3" s="86"/>
      <c r="G3" s="86"/>
      <c r="H3" s="87"/>
    </row>
    <row r="4" spans="2:8" ht="63" customHeight="1" x14ac:dyDescent="0.3">
      <c r="B4" s="166" t="s">
        <v>208</v>
      </c>
      <c r="C4" s="167"/>
      <c r="D4" s="167"/>
      <c r="E4" s="167"/>
      <c r="F4" s="167"/>
      <c r="G4" s="167"/>
      <c r="H4" s="168"/>
    </row>
    <row r="5" spans="2:8" ht="63" customHeight="1" x14ac:dyDescent="0.3">
      <c r="B5" s="169"/>
      <c r="C5" s="170"/>
      <c r="D5" s="170"/>
      <c r="E5" s="170"/>
      <c r="F5" s="170"/>
      <c r="G5" s="170"/>
      <c r="H5" s="171"/>
    </row>
    <row r="6" spans="2:8" x14ac:dyDescent="0.3">
      <c r="B6" s="172" t="s">
        <v>163</v>
      </c>
      <c r="C6" s="173"/>
      <c r="D6" s="173"/>
      <c r="E6" s="173"/>
      <c r="F6" s="173"/>
      <c r="G6" s="173"/>
      <c r="H6" s="174"/>
    </row>
    <row r="7" spans="2:8" ht="95.25" customHeight="1" x14ac:dyDescent="0.3">
      <c r="B7" s="182" t="s">
        <v>168</v>
      </c>
      <c r="C7" s="183"/>
      <c r="D7" s="183"/>
      <c r="E7" s="183"/>
      <c r="F7" s="183"/>
      <c r="G7" s="183"/>
      <c r="H7" s="184"/>
    </row>
    <row r="8" spans="2:8" x14ac:dyDescent="0.3">
      <c r="B8" s="122"/>
      <c r="C8" s="123"/>
      <c r="D8" s="123"/>
      <c r="E8" s="123"/>
      <c r="F8" s="123"/>
      <c r="G8" s="123"/>
      <c r="H8" s="124"/>
    </row>
    <row r="9" spans="2:8" ht="16.5" customHeight="1" x14ac:dyDescent="0.3">
      <c r="B9" s="175" t="s">
        <v>201</v>
      </c>
      <c r="C9" s="176"/>
      <c r="D9" s="176"/>
      <c r="E9" s="176"/>
      <c r="F9" s="176"/>
      <c r="G9" s="176"/>
      <c r="H9" s="177"/>
    </row>
    <row r="10" spans="2:8" ht="44.25" customHeight="1" x14ac:dyDescent="0.3">
      <c r="B10" s="175"/>
      <c r="C10" s="176"/>
      <c r="D10" s="176"/>
      <c r="E10" s="176"/>
      <c r="F10" s="176"/>
      <c r="G10" s="176"/>
      <c r="H10" s="177"/>
    </row>
    <row r="11" spans="2:8" ht="15" thickBot="1" x14ac:dyDescent="0.35">
      <c r="B11" s="110"/>
      <c r="C11" s="113"/>
      <c r="D11" s="118"/>
      <c r="E11" s="119"/>
      <c r="F11" s="119"/>
      <c r="G11" s="120"/>
      <c r="H11" s="121"/>
    </row>
    <row r="12" spans="2:8" ht="15" thickTop="1" x14ac:dyDescent="0.3">
      <c r="B12" s="110"/>
      <c r="C12" s="178" t="s">
        <v>164</v>
      </c>
      <c r="D12" s="179"/>
      <c r="E12" s="180" t="s">
        <v>202</v>
      </c>
      <c r="F12" s="181"/>
      <c r="G12" s="113"/>
      <c r="H12" s="114"/>
    </row>
    <row r="13" spans="2:8" ht="35.25" customHeight="1" x14ac:dyDescent="0.3">
      <c r="B13" s="110"/>
      <c r="C13" s="150" t="s">
        <v>195</v>
      </c>
      <c r="D13" s="151"/>
      <c r="E13" s="152" t="s">
        <v>200</v>
      </c>
      <c r="F13" s="153"/>
      <c r="G13" s="113"/>
      <c r="H13" s="114"/>
    </row>
    <row r="14" spans="2:8" ht="17.25" customHeight="1" x14ac:dyDescent="0.3">
      <c r="B14" s="110"/>
      <c r="C14" s="150" t="s">
        <v>196</v>
      </c>
      <c r="D14" s="151"/>
      <c r="E14" s="152" t="s">
        <v>198</v>
      </c>
      <c r="F14" s="153"/>
      <c r="G14" s="113"/>
      <c r="H14" s="114"/>
    </row>
    <row r="15" spans="2:8" ht="19.5" customHeight="1" x14ac:dyDescent="0.3">
      <c r="B15" s="110"/>
      <c r="C15" s="150" t="s">
        <v>197</v>
      </c>
      <c r="D15" s="151"/>
      <c r="E15" s="152" t="s">
        <v>199</v>
      </c>
      <c r="F15" s="153"/>
      <c r="G15" s="113"/>
      <c r="H15" s="114"/>
    </row>
    <row r="16" spans="2:8" ht="69.75" customHeight="1" x14ac:dyDescent="0.3">
      <c r="B16" s="110"/>
      <c r="C16" s="150" t="s">
        <v>166</v>
      </c>
      <c r="D16" s="151"/>
      <c r="E16" s="152" t="s">
        <v>167</v>
      </c>
      <c r="F16" s="153"/>
      <c r="G16" s="113"/>
      <c r="H16" s="114"/>
    </row>
    <row r="17" spans="2:8" ht="34.5" customHeight="1" x14ac:dyDescent="0.3">
      <c r="B17" s="110"/>
      <c r="C17" s="154" t="s">
        <v>2</v>
      </c>
      <c r="D17" s="155"/>
      <c r="E17" s="146" t="s">
        <v>209</v>
      </c>
      <c r="F17" s="147"/>
      <c r="G17" s="113"/>
      <c r="H17" s="114"/>
    </row>
    <row r="18" spans="2:8" ht="27.75" customHeight="1" x14ac:dyDescent="0.3">
      <c r="B18" s="110"/>
      <c r="C18" s="154" t="s">
        <v>3</v>
      </c>
      <c r="D18" s="155"/>
      <c r="E18" s="146" t="s">
        <v>210</v>
      </c>
      <c r="F18" s="147"/>
      <c r="G18" s="113"/>
      <c r="H18" s="114"/>
    </row>
    <row r="19" spans="2:8" ht="28.5" customHeight="1" x14ac:dyDescent="0.3">
      <c r="B19" s="110"/>
      <c r="C19" s="154" t="s">
        <v>42</v>
      </c>
      <c r="D19" s="155"/>
      <c r="E19" s="146" t="s">
        <v>211</v>
      </c>
      <c r="F19" s="147"/>
      <c r="G19" s="113"/>
      <c r="H19" s="114"/>
    </row>
    <row r="20" spans="2:8" ht="72.75" customHeight="1" x14ac:dyDescent="0.3">
      <c r="B20" s="110"/>
      <c r="C20" s="154" t="s">
        <v>1</v>
      </c>
      <c r="D20" s="155"/>
      <c r="E20" s="146" t="s">
        <v>212</v>
      </c>
      <c r="F20" s="147"/>
      <c r="G20" s="113"/>
      <c r="H20" s="114"/>
    </row>
    <row r="21" spans="2:8" ht="64.5" customHeight="1" x14ac:dyDescent="0.3">
      <c r="B21" s="110"/>
      <c r="C21" s="154" t="s">
        <v>50</v>
      </c>
      <c r="D21" s="155"/>
      <c r="E21" s="146" t="s">
        <v>170</v>
      </c>
      <c r="F21" s="147"/>
      <c r="G21" s="113"/>
      <c r="H21" s="114"/>
    </row>
    <row r="22" spans="2:8" ht="71.25" customHeight="1" x14ac:dyDescent="0.3">
      <c r="B22" s="110"/>
      <c r="C22" s="154" t="s">
        <v>169</v>
      </c>
      <c r="D22" s="155"/>
      <c r="E22" s="146" t="s">
        <v>171</v>
      </c>
      <c r="F22" s="147"/>
      <c r="G22" s="113"/>
      <c r="H22" s="114"/>
    </row>
    <row r="23" spans="2:8" ht="55.5" customHeight="1" x14ac:dyDescent="0.3">
      <c r="B23" s="110"/>
      <c r="C23" s="148" t="s">
        <v>172</v>
      </c>
      <c r="D23" s="149"/>
      <c r="E23" s="146" t="s">
        <v>173</v>
      </c>
      <c r="F23" s="147"/>
      <c r="G23" s="113"/>
      <c r="H23" s="114"/>
    </row>
    <row r="24" spans="2:8" ht="42" customHeight="1" x14ac:dyDescent="0.3">
      <c r="B24" s="110"/>
      <c r="C24" s="148" t="s">
        <v>48</v>
      </c>
      <c r="D24" s="149"/>
      <c r="E24" s="146" t="s">
        <v>174</v>
      </c>
      <c r="F24" s="147"/>
      <c r="G24" s="113"/>
      <c r="H24" s="114"/>
    </row>
    <row r="25" spans="2:8" ht="59.25" customHeight="1" x14ac:dyDescent="0.3">
      <c r="B25" s="110"/>
      <c r="C25" s="148" t="s">
        <v>162</v>
      </c>
      <c r="D25" s="149"/>
      <c r="E25" s="146" t="s">
        <v>175</v>
      </c>
      <c r="F25" s="147"/>
      <c r="G25" s="113"/>
      <c r="H25" s="114"/>
    </row>
    <row r="26" spans="2:8" ht="23.25" customHeight="1" x14ac:dyDescent="0.3">
      <c r="B26" s="110"/>
      <c r="C26" s="148" t="s">
        <v>12</v>
      </c>
      <c r="D26" s="149"/>
      <c r="E26" s="146" t="s">
        <v>176</v>
      </c>
      <c r="F26" s="147"/>
      <c r="G26" s="113"/>
      <c r="H26" s="114"/>
    </row>
    <row r="27" spans="2:8" ht="30.75" customHeight="1" x14ac:dyDescent="0.3">
      <c r="B27" s="110"/>
      <c r="C27" s="148" t="s">
        <v>180</v>
      </c>
      <c r="D27" s="149"/>
      <c r="E27" s="146" t="s">
        <v>177</v>
      </c>
      <c r="F27" s="147"/>
      <c r="G27" s="113"/>
      <c r="H27" s="114"/>
    </row>
    <row r="28" spans="2:8" ht="35.25" customHeight="1" x14ac:dyDescent="0.3">
      <c r="B28" s="110"/>
      <c r="C28" s="148" t="s">
        <v>181</v>
      </c>
      <c r="D28" s="149"/>
      <c r="E28" s="146" t="s">
        <v>178</v>
      </c>
      <c r="F28" s="147"/>
      <c r="G28" s="113"/>
      <c r="H28" s="114"/>
    </row>
    <row r="29" spans="2:8" ht="33" customHeight="1" x14ac:dyDescent="0.3">
      <c r="B29" s="110"/>
      <c r="C29" s="148" t="s">
        <v>181</v>
      </c>
      <c r="D29" s="149"/>
      <c r="E29" s="146" t="s">
        <v>178</v>
      </c>
      <c r="F29" s="147"/>
      <c r="G29" s="113"/>
      <c r="H29" s="114"/>
    </row>
    <row r="30" spans="2:8" ht="30" customHeight="1" x14ac:dyDescent="0.3">
      <c r="B30" s="110"/>
      <c r="C30" s="148" t="s">
        <v>182</v>
      </c>
      <c r="D30" s="149"/>
      <c r="E30" s="146" t="s">
        <v>179</v>
      </c>
      <c r="F30" s="147"/>
      <c r="G30" s="113"/>
      <c r="H30" s="114"/>
    </row>
    <row r="31" spans="2:8" ht="35.25" customHeight="1" x14ac:dyDescent="0.3">
      <c r="B31" s="110"/>
      <c r="C31" s="148" t="s">
        <v>183</v>
      </c>
      <c r="D31" s="149"/>
      <c r="E31" s="146" t="s">
        <v>184</v>
      </c>
      <c r="F31" s="147"/>
      <c r="G31" s="113"/>
      <c r="H31" s="114"/>
    </row>
    <row r="32" spans="2:8" ht="31.5" customHeight="1" x14ac:dyDescent="0.3">
      <c r="B32" s="110"/>
      <c r="C32" s="148" t="s">
        <v>185</v>
      </c>
      <c r="D32" s="149"/>
      <c r="E32" s="146" t="s">
        <v>186</v>
      </c>
      <c r="F32" s="147"/>
      <c r="G32" s="113"/>
      <c r="H32" s="114"/>
    </row>
    <row r="33" spans="2:8" ht="35.25" customHeight="1" x14ac:dyDescent="0.3">
      <c r="B33" s="110"/>
      <c r="C33" s="148" t="s">
        <v>187</v>
      </c>
      <c r="D33" s="149"/>
      <c r="E33" s="146" t="s">
        <v>188</v>
      </c>
      <c r="F33" s="147"/>
      <c r="G33" s="113"/>
      <c r="H33" s="114"/>
    </row>
    <row r="34" spans="2:8" ht="59.25" customHeight="1" x14ac:dyDescent="0.3">
      <c r="B34" s="110"/>
      <c r="C34" s="148" t="s">
        <v>189</v>
      </c>
      <c r="D34" s="149"/>
      <c r="E34" s="146" t="s">
        <v>190</v>
      </c>
      <c r="F34" s="147"/>
      <c r="G34" s="113"/>
      <c r="H34" s="114"/>
    </row>
    <row r="35" spans="2:8" ht="29.25" customHeight="1" x14ac:dyDescent="0.3">
      <c r="B35" s="110"/>
      <c r="C35" s="148" t="s">
        <v>29</v>
      </c>
      <c r="D35" s="149"/>
      <c r="E35" s="146" t="s">
        <v>191</v>
      </c>
      <c r="F35" s="147"/>
      <c r="G35" s="113"/>
      <c r="H35" s="114"/>
    </row>
    <row r="36" spans="2:8" ht="82.5" customHeight="1" x14ac:dyDescent="0.3">
      <c r="B36" s="110"/>
      <c r="C36" s="148" t="s">
        <v>193</v>
      </c>
      <c r="D36" s="149"/>
      <c r="E36" s="146" t="s">
        <v>192</v>
      </c>
      <c r="F36" s="147"/>
      <c r="G36" s="113"/>
      <c r="H36" s="114"/>
    </row>
    <row r="37" spans="2:8" ht="46.5" customHeight="1" x14ac:dyDescent="0.3">
      <c r="B37" s="110"/>
      <c r="C37" s="148" t="s">
        <v>39</v>
      </c>
      <c r="D37" s="149"/>
      <c r="E37" s="146" t="s">
        <v>194</v>
      </c>
      <c r="F37" s="147"/>
      <c r="G37" s="113"/>
      <c r="H37" s="114"/>
    </row>
    <row r="38" spans="2:8" ht="6.75" customHeight="1" thickBot="1" x14ac:dyDescent="0.35">
      <c r="B38" s="110"/>
      <c r="C38" s="159"/>
      <c r="D38" s="160"/>
      <c r="E38" s="161"/>
      <c r="F38" s="162"/>
      <c r="G38" s="113"/>
      <c r="H38" s="114"/>
    </row>
    <row r="39" spans="2:8" ht="15" thickTop="1" x14ac:dyDescent="0.3">
      <c r="B39" s="110"/>
      <c r="C39" s="111"/>
      <c r="D39" s="111"/>
      <c r="E39" s="112"/>
      <c r="F39" s="112"/>
      <c r="G39" s="113"/>
      <c r="H39" s="114"/>
    </row>
    <row r="40" spans="2:8" ht="21" customHeight="1" x14ac:dyDescent="0.3">
      <c r="B40" s="156" t="s">
        <v>203</v>
      </c>
      <c r="C40" s="157"/>
      <c r="D40" s="157"/>
      <c r="E40" s="157"/>
      <c r="F40" s="157"/>
      <c r="G40" s="157"/>
      <c r="H40" s="158"/>
    </row>
    <row r="41" spans="2:8" ht="20.25" customHeight="1" x14ac:dyDescent="0.3">
      <c r="B41" s="156" t="s">
        <v>204</v>
      </c>
      <c r="C41" s="157"/>
      <c r="D41" s="157"/>
      <c r="E41" s="157"/>
      <c r="F41" s="157"/>
      <c r="G41" s="157"/>
      <c r="H41" s="158"/>
    </row>
    <row r="42" spans="2:8" ht="20.25" customHeight="1" x14ac:dyDescent="0.3">
      <c r="B42" s="156" t="s">
        <v>205</v>
      </c>
      <c r="C42" s="157"/>
      <c r="D42" s="157"/>
      <c r="E42" s="157"/>
      <c r="F42" s="157"/>
      <c r="G42" s="157"/>
      <c r="H42" s="158"/>
    </row>
    <row r="43" spans="2:8" ht="20.25" customHeight="1" x14ac:dyDescent="0.3">
      <c r="B43" s="156" t="s">
        <v>206</v>
      </c>
      <c r="C43" s="157"/>
      <c r="D43" s="157"/>
      <c r="E43" s="157"/>
      <c r="F43" s="157"/>
      <c r="G43" s="157"/>
      <c r="H43" s="158"/>
    </row>
    <row r="44" spans="2:8" x14ac:dyDescent="0.3">
      <c r="B44" s="156" t="s">
        <v>207</v>
      </c>
      <c r="C44" s="157"/>
      <c r="D44" s="157"/>
      <c r="E44" s="157"/>
      <c r="F44" s="157"/>
      <c r="G44" s="157"/>
      <c r="H44" s="158"/>
    </row>
    <row r="45" spans="2:8" ht="15" thickBot="1" x14ac:dyDescent="0.35">
      <c r="B45" s="115"/>
      <c r="C45" s="116"/>
      <c r="D45" s="116"/>
      <c r="E45" s="116"/>
      <c r="F45" s="116"/>
      <c r="G45" s="116"/>
      <c r="H45" s="11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20"/>
  <sheetViews>
    <sheetView tabSelected="1" zoomScale="80" zoomScaleNormal="80" workbookViewId="0">
      <selection activeCell="I2" sqref="I2"/>
    </sheetView>
  </sheetViews>
  <sheetFormatPr baseColWidth="10" defaultColWidth="11.44140625" defaultRowHeight="13.8" x14ac:dyDescent="0.25"/>
  <cols>
    <col min="1" max="1" width="9.77734375" style="2" customWidth="1"/>
    <col min="2" max="2" width="19.44140625" style="2" customWidth="1"/>
    <col min="3" max="3" width="13.109375" style="2" customWidth="1"/>
    <col min="4" max="4" width="16.109375" style="2" customWidth="1"/>
    <col min="5" max="5" width="42.33203125" style="1" bestFit="1" customWidth="1"/>
    <col min="6" max="6" width="19" style="5" customWidth="1"/>
    <col min="7" max="7" width="17.88671875" style="1" customWidth="1"/>
    <col min="8" max="8" width="16.5546875" style="1" customWidth="1"/>
    <col min="9" max="9" width="6.33203125" style="1" bestFit="1" customWidth="1"/>
    <col min="10" max="10" width="27.33203125" style="1" bestFit="1" customWidth="1"/>
    <col min="11" max="11" width="30.5546875" style="1" hidden="1" customWidth="1"/>
    <col min="12" max="12" width="17.5546875" style="1" customWidth="1"/>
    <col min="13" max="13" width="6.33203125" style="1" bestFit="1" customWidth="1"/>
    <col min="14" max="14" width="16" style="1" customWidth="1"/>
    <col min="15" max="15" width="5.88671875" style="1" customWidth="1"/>
    <col min="16" max="16" width="31" style="1" customWidth="1"/>
    <col min="17" max="17" width="15.109375" style="1" bestFit="1" customWidth="1"/>
    <col min="18" max="18" width="6.88671875" style="1" customWidth="1"/>
    <col min="19" max="19" width="5" style="1" customWidth="1"/>
    <col min="20" max="20" width="5.5546875" style="1" customWidth="1"/>
    <col min="21" max="21" width="7.109375" style="1" customWidth="1"/>
    <col min="22" max="22" width="6.6640625" style="1" customWidth="1"/>
    <col min="23" max="23" width="7.5546875" style="1" customWidth="1"/>
    <col min="24" max="24" width="38.33203125" style="1" hidden="1" customWidth="1"/>
    <col min="25" max="25" width="8.6640625" style="1" customWidth="1"/>
    <col min="26" max="26" width="10.44140625" style="1" customWidth="1"/>
    <col min="27" max="27" width="9.33203125" style="1" customWidth="1"/>
    <col min="28" max="28" width="9.109375" style="1" customWidth="1"/>
    <col min="29" max="29" width="8.44140625" style="1" customWidth="1"/>
    <col min="30" max="30" width="7.33203125" style="1" customWidth="1"/>
    <col min="31" max="31" width="23" style="1" customWidth="1"/>
    <col min="32" max="32" width="18.88671875" style="1" customWidth="1"/>
    <col min="33" max="33" width="16.88671875" style="1" customWidth="1"/>
    <col min="34" max="34" width="14.88671875" style="1" customWidth="1"/>
    <col min="35" max="35" width="18.5546875" style="1" customWidth="1"/>
    <col min="36" max="36" width="21" style="1" customWidth="1"/>
    <col min="37" max="16384" width="11.44140625" style="1"/>
  </cols>
  <sheetData>
    <row r="1" spans="1:68" ht="28.2" customHeight="1" x14ac:dyDescent="0.35">
      <c r="A1" s="372" t="s">
        <v>239</v>
      </c>
      <c r="B1" s="373" t="s">
        <v>240</v>
      </c>
      <c r="C1" s="374"/>
      <c r="D1" s="374"/>
      <c r="E1" s="375" t="s">
        <v>241</v>
      </c>
      <c r="F1" s="376" t="s">
        <v>247</v>
      </c>
      <c r="G1" s="376"/>
      <c r="H1" s="377"/>
    </row>
    <row r="2" spans="1:68" ht="21" customHeight="1" x14ac:dyDescent="0.35">
      <c r="A2" s="378" t="s">
        <v>242</v>
      </c>
      <c r="B2" s="379">
        <v>1</v>
      </c>
      <c r="C2" s="374"/>
      <c r="D2" s="380"/>
      <c r="E2" s="381" t="s">
        <v>243</v>
      </c>
      <c r="F2" s="382">
        <v>44420</v>
      </c>
      <c r="G2" s="383"/>
      <c r="H2" s="384"/>
    </row>
    <row r="3" spans="1:68" ht="17.399999999999999" customHeight="1" thickBot="1" x14ac:dyDescent="0.3">
      <c r="A3" s="385" t="s">
        <v>244</v>
      </c>
      <c r="B3" s="386" t="s">
        <v>245</v>
      </c>
      <c r="C3" s="374"/>
      <c r="D3" s="387"/>
      <c r="E3" s="388" t="s">
        <v>246</v>
      </c>
      <c r="F3" s="389"/>
      <c r="G3" s="389"/>
      <c r="H3" s="390"/>
    </row>
    <row r="4" spans="1:68" ht="24" customHeight="1" thickBot="1" x14ac:dyDescent="0.3">
      <c r="A4" s="374"/>
      <c r="B4" s="387"/>
      <c r="C4" s="374"/>
      <c r="D4" s="387"/>
      <c r="E4" s="391"/>
      <c r="F4" s="392"/>
      <c r="G4" s="392"/>
      <c r="H4" s="393"/>
    </row>
    <row r="5" spans="1:68" ht="16.5" customHeight="1" x14ac:dyDescent="0.25">
      <c r="A5" s="189" t="s">
        <v>216</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1"/>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24" customHeight="1" x14ac:dyDescent="0.25">
      <c r="A6" s="192"/>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4"/>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25">
      <c r="A7" s="28"/>
      <c r="B7" s="29"/>
      <c r="C7" s="28"/>
      <c r="D7" s="28"/>
      <c r="E7" s="8"/>
      <c r="F7" s="27"/>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26.25" customHeight="1" x14ac:dyDescent="0.25">
      <c r="A8" s="208" t="s">
        <v>43</v>
      </c>
      <c r="B8" s="209"/>
      <c r="C8" s="200" t="s">
        <v>214</v>
      </c>
      <c r="D8" s="201"/>
      <c r="E8" s="201"/>
      <c r="F8" s="201"/>
      <c r="G8" s="201"/>
      <c r="H8" s="201"/>
      <c r="I8" s="201"/>
      <c r="J8" s="201"/>
      <c r="K8" s="201"/>
      <c r="L8" s="201"/>
      <c r="M8" s="201"/>
      <c r="N8" s="202"/>
      <c r="O8" s="188"/>
      <c r="P8" s="188"/>
      <c r="Q8" s="18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ht="30" customHeight="1" x14ac:dyDescent="0.25">
      <c r="A9" s="208" t="s">
        <v>130</v>
      </c>
      <c r="B9" s="209"/>
      <c r="C9" s="200" t="s">
        <v>213</v>
      </c>
      <c r="D9" s="201"/>
      <c r="E9" s="201"/>
      <c r="F9" s="201"/>
      <c r="G9" s="201"/>
      <c r="H9" s="201"/>
      <c r="I9" s="201"/>
      <c r="J9" s="201"/>
      <c r="K9" s="201"/>
      <c r="L9" s="201"/>
      <c r="M9" s="201"/>
      <c r="N9" s="202"/>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row>
    <row r="10" spans="1:68" ht="49.5" customHeight="1" x14ac:dyDescent="0.25">
      <c r="A10" s="208" t="s">
        <v>44</v>
      </c>
      <c r="B10" s="209"/>
      <c r="C10" s="203" t="s">
        <v>215</v>
      </c>
      <c r="D10" s="204"/>
      <c r="E10" s="204"/>
      <c r="F10" s="204"/>
      <c r="G10" s="204"/>
      <c r="H10" s="204"/>
      <c r="I10" s="204"/>
      <c r="J10" s="204"/>
      <c r="K10" s="204"/>
      <c r="L10" s="204"/>
      <c r="M10" s="204"/>
      <c r="N10" s="205"/>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1:68" x14ac:dyDescent="0.25">
      <c r="A11" s="195" t="s">
        <v>139</v>
      </c>
      <c r="B11" s="196"/>
      <c r="C11" s="196"/>
      <c r="D11" s="196"/>
      <c r="E11" s="196"/>
      <c r="F11" s="196"/>
      <c r="G11" s="197"/>
      <c r="H11" s="195" t="s">
        <v>140</v>
      </c>
      <c r="I11" s="196"/>
      <c r="J11" s="196"/>
      <c r="K11" s="196"/>
      <c r="L11" s="196"/>
      <c r="M11" s="196"/>
      <c r="N11" s="197"/>
      <c r="O11" s="195" t="s">
        <v>141</v>
      </c>
      <c r="P11" s="196"/>
      <c r="Q11" s="196"/>
      <c r="R11" s="196"/>
      <c r="S11" s="196"/>
      <c r="T11" s="196"/>
      <c r="U11" s="196"/>
      <c r="V11" s="196"/>
      <c r="W11" s="197"/>
      <c r="X11" s="195" t="s">
        <v>142</v>
      </c>
      <c r="Y11" s="196"/>
      <c r="Z11" s="196"/>
      <c r="AA11" s="196"/>
      <c r="AB11" s="196"/>
      <c r="AC11" s="196"/>
      <c r="AD11" s="197"/>
      <c r="AE11" s="195" t="s">
        <v>34</v>
      </c>
      <c r="AF11" s="196"/>
      <c r="AG11" s="196"/>
      <c r="AH11" s="196"/>
      <c r="AI11" s="196"/>
      <c r="AJ11" s="197"/>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6.5" customHeight="1" x14ac:dyDescent="0.25">
      <c r="A12" s="210" t="s">
        <v>0</v>
      </c>
      <c r="B12" s="215" t="s">
        <v>2</v>
      </c>
      <c r="C12" s="213" t="s">
        <v>3</v>
      </c>
      <c r="D12" s="213" t="s">
        <v>42</v>
      </c>
      <c r="E12" s="214" t="s">
        <v>1</v>
      </c>
      <c r="F12" s="212" t="s">
        <v>50</v>
      </c>
      <c r="G12" s="213" t="s">
        <v>135</v>
      </c>
      <c r="H12" s="216" t="s">
        <v>33</v>
      </c>
      <c r="I12" s="217" t="s">
        <v>5</v>
      </c>
      <c r="J12" s="212" t="s">
        <v>87</v>
      </c>
      <c r="K12" s="212" t="s">
        <v>92</v>
      </c>
      <c r="L12" s="219" t="s">
        <v>45</v>
      </c>
      <c r="M12" s="217" t="s">
        <v>5</v>
      </c>
      <c r="N12" s="213" t="s">
        <v>48</v>
      </c>
      <c r="O12" s="198" t="s">
        <v>11</v>
      </c>
      <c r="P12" s="207" t="s">
        <v>162</v>
      </c>
      <c r="Q12" s="212" t="s">
        <v>12</v>
      </c>
      <c r="R12" s="207" t="s">
        <v>8</v>
      </c>
      <c r="S12" s="207"/>
      <c r="T12" s="207"/>
      <c r="U12" s="207"/>
      <c r="V12" s="207"/>
      <c r="W12" s="207"/>
      <c r="X12" s="206" t="s">
        <v>138</v>
      </c>
      <c r="Y12" s="206" t="s">
        <v>46</v>
      </c>
      <c r="Z12" s="206" t="s">
        <v>5</v>
      </c>
      <c r="AA12" s="206" t="s">
        <v>47</v>
      </c>
      <c r="AB12" s="206" t="s">
        <v>5</v>
      </c>
      <c r="AC12" s="206" t="s">
        <v>49</v>
      </c>
      <c r="AD12" s="198" t="s">
        <v>29</v>
      </c>
      <c r="AE12" s="207" t="s">
        <v>34</v>
      </c>
      <c r="AF12" s="207" t="s">
        <v>35</v>
      </c>
      <c r="AG12" s="207" t="s">
        <v>36</v>
      </c>
      <c r="AH12" s="207" t="s">
        <v>38</v>
      </c>
      <c r="AI12" s="207" t="s">
        <v>37</v>
      </c>
      <c r="AJ12" s="207" t="s">
        <v>39</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s="4" customFormat="1" ht="94.5" customHeight="1" x14ac:dyDescent="0.3">
      <c r="A13" s="211"/>
      <c r="B13" s="215"/>
      <c r="C13" s="207"/>
      <c r="D13" s="207"/>
      <c r="E13" s="215"/>
      <c r="F13" s="213"/>
      <c r="G13" s="207"/>
      <c r="H13" s="213"/>
      <c r="I13" s="218"/>
      <c r="J13" s="213"/>
      <c r="K13" s="213"/>
      <c r="L13" s="218"/>
      <c r="M13" s="218"/>
      <c r="N13" s="207"/>
      <c r="O13" s="199"/>
      <c r="P13" s="207"/>
      <c r="Q13" s="213"/>
      <c r="R13" s="7" t="s">
        <v>13</v>
      </c>
      <c r="S13" s="7" t="s">
        <v>17</v>
      </c>
      <c r="T13" s="7" t="s">
        <v>28</v>
      </c>
      <c r="U13" s="7" t="s">
        <v>18</v>
      </c>
      <c r="V13" s="7" t="s">
        <v>21</v>
      </c>
      <c r="W13" s="7" t="s">
        <v>24</v>
      </c>
      <c r="X13" s="206"/>
      <c r="Y13" s="206"/>
      <c r="Z13" s="206"/>
      <c r="AA13" s="206"/>
      <c r="AB13" s="206"/>
      <c r="AC13" s="206"/>
      <c r="AD13" s="199"/>
      <c r="AE13" s="207"/>
      <c r="AF13" s="207"/>
      <c r="AG13" s="207"/>
      <c r="AH13" s="207"/>
      <c r="AI13" s="207"/>
      <c r="AJ13" s="207"/>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row>
    <row r="14" spans="1:68" s="3" customFormat="1" ht="167.25" customHeight="1" x14ac:dyDescent="0.3">
      <c r="A14" s="141">
        <v>1</v>
      </c>
      <c r="B14" s="138" t="s">
        <v>132</v>
      </c>
      <c r="C14" s="138" t="s">
        <v>217</v>
      </c>
      <c r="D14" s="138" t="s">
        <v>218</v>
      </c>
      <c r="E14" s="142" t="s">
        <v>219</v>
      </c>
      <c r="F14" s="138" t="s">
        <v>123</v>
      </c>
      <c r="G14" s="139">
        <v>365</v>
      </c>
      <c r="H14" s="140" t="str">
        <f>IF(G14&lt;=0,"",IF(G14&lt;=2,"Muy Baja",IF(G14&lt;=24,"Baja",IF(G14&lt;=500,"Media",IF(G14&lt;=5000,"Alta","Muy Alta")))))</f>
        <v>Media</v>
      </c>
      <c r="I14" s="144">
        <f>IF(H14="","",IF(H14="Muy Baja",0.2,IF(H14="Baja",0.4,IF(H14="Media",0.6,IF(H14="Alta",0.8,IF(H14="Muy Alta",1,))))))</f>
        <v>0.6</v>
      </c>
      <c r="J14" s="145" t="s">
        <v>155</v>
      </c>
      <c r="K14" s="144" t="str">
        <f ca="1">IF(NOT(ISERROR(MATCH(J14,'Tabla Impacto'!$B$221:$B$223,0))),'Tabla Impacto'!$F$223&amp;"Por favor no seleccionar los criterios de impacto(Afectación Económica o presupuestal y Pérdida Reputacional)",J14)</f>
        <v xml:space="preserve">     El riesgo afecta la imagen de de la entidad con efecto publicitario sostenido a nivel de sector administrativo, nivel departamental o municipal</v>
      </c>
      <c r="L14" s="140" t="str">
        <f ca="1">IF(OR(K14='Tabla Impacto'!$C$11,K14='Tabla Impacto'!$D$11),"Leve",IF(OR(K14='Tabla Impacto'!$C$12,K14='Tabla Impacto'!$D$12),"Menor",IF(OR(K14='Tabla Impacto'!$C$13,K14='Tabla Impacto'!$D$13),"Moderado",IF(OR(K14='Tabla Impacto'!$C$14,K14='Tabla Impacto'!$D$14),"Mayor",IF(OR(K14='Tabla Impacto'!$C$15,K14='Tabla Impacto'!$D$15),"Catastrófico","")))))</f>
        <v>Mayor</v>
      </c>
      <c r="M14" s="144">
        <f ca="1">IF(L14="","",IF(L14="Leve",0.2,IF(L14="Menor",0.4,IF(L14="Moderado",0.6,IF(L14="Mayor",0.8,IF(L14="Catastrófico",1,))))))</f>
        <v>0.8</v>
      </c>
      <c r="N14" s="143" t="str">
        <f ca="1">IF(OR(AND(H14="Muy Baja",L14="Leve"),AND(H14="Muy Baja",L14="Menor"),AND(H14="Baja",L14="Leve")),"Bajo",IF(OR(AND(H14="Muy baja",L14="Moderado"),AND(H14="Baja",L14="Menor"),AND(H14="Baja",L14="Moderado"),AND(H14="Media",L14="Leve"),AND(H14="Media",L14="Menor"),AND(H14="Media",L14="Moderado"),AND(H14="Alta",L14="Leve"),AND(H14="Alta",L14="Menor")),"Moderado",IF(OR(AND(H14="Muy Baja",L14="Mayor"),AND(H14="Baja",L14="Mayor"),AND(H14="Media",L14="Mayor"),AND(H14="Alta",L14="Moderado"),AND(H14="Alta",L14="Mayor"),AND(H14="Muy Alta",L14="Leve"),AND(H14="Muy Alta",L14="Menor"),AND(H14="Muy Alta",L14="Moderado"),AND(H14="Muy Alta",L14="Mayor")),"Alto",IF(OR(AND(H14="Muy Baja",L14="Catastrófico"),AND(H14="Baja",L14="Catastrófico"),AND(H14="Media",L14="Catastrófico"),AND(H14="Alta",L14="Catastrófico"),AND(H14="Muy Alta",L14="Catastrófico")),"Extremo",""))))</f>
        <v>Alto</v>
      </c>
      <c r="O14" s="125">
        <v>1</v>
      </c>
      <c r="P14" s="126" t="s">
        <v>220</v>
      </c>
      <c r="Q14" s="127" t="str">
        <f>IF(OR(R14="Preventivo",R14="Detectivo"),"Probabilidad",IF(R14="Correctivo","Impacto",""))</f>
        <v>Probabilidad</v>
      </c>
      <c r="R14" s="128" t="s">
        <v>14</v>
      </c>
      <c r="S14" s="128" t="s">
        <v>9</v>
      </c>
      <c r="T14" s="129" t="str">
        <f>IF(AND(R14="Preventivo",S14="Automático"),"50%",IF(AND(R14="Preventivo",S14="Manual"),"40%",IF(AND(R14="Detectivo",S14="Automático"),"40%",IF(AND(R14="Detectivo",S14="Manual"),"30%",IF(AND(R14="Correctivo",S14="Automático"),"35%",IF(AND(R14="Correctivo",S14="Manual"),"25%",""))))))</f>
        <v>40%</v>
      </c>
      <c r="U14" s="128" t="s">
        <v>20</v>
      </c>
      <c r="V14" s="128" t="s">
        <v>22</v>
      </c>
      <c r="W14" s="128" t="s">
        <v>120</v>
      </c>
      <c r="X14" s="130">
        <f>IFERROR(IF(Q14="Probabilidad",(I14-(+I14*T14)),IF(Q14="Impacto",I14,"")),"")</f>
        <v>0.36</v>
      </c>
      <c r="Y14" s="131" t="str">
        <f>IFERROR(IF(X14="","",IF(X14&lt;=0.2,"Muy Baja",IF(X14&lt;=0.4,"Baja",IF(X14&lt;=0.6,"Media",IF(X14&lt;=0.8,"Alta","Muy Alta"))))),"")</f>
        <v>Baja</v>
      </c>
      <c r="Z14" s="132">
        <f>+X14</f>
        <v>0.36</v>
      </c>
      <c r="AA14" s="131" t="str">
        <f ca="1">IFERROR(IF(AB14="","",IF(AB14&lt;=0.2,"Leve",IF(AB14&lt;=0.4,"Menor",IF(AB14&lt;=0.6,"Moderado",IF(AB14&lt;=0.8,"Mayor","Catastrófico"))))),"")</f>
        <v>Mayor</v>
      </c>
      <c r="AB14" s="132">
        <f ca="1">IFERROR(IF(Q14="Impacto",(M14-(+M14*T14)),IF(Q14="Probabilidad",M14,"")),"")</f>
        <v>0.8</v>
      </c>
      <c r="AC14" s="133" t="str">
        <f ca="1">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Alto</v>
      </c>
      <c r="AD14" s="134" t="s">
        <v>32</v>
      </c>
      <c r="AE14" s="135" t="s">
        <v>228</v>
      </c>
      <c r="AF14" s="135" t="s">
        <v>221</v>
      </c>
      <c r="AG14" s="137">
        <v>44378</v>
      </c>
      <c r="AH14" s="137">
        <v>44470</v>
      </c>
      <c r="AI14" s="135" t="s">
        <v>222</v>
      </c>
      <c r="AJ14" s="136" t="s">
        <v>41</v>
      </c>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row>
    <row r="15" spans="1:68" ht="151.5" customHeight="1" x14ac:dyDescent="0.25">
      <c r="A15" s="141">
        <v>2</v>
      </c>
      <c r="B15" s="138" t="s">
        <v>132</v>
      </c>
      <c r="C15" s="138" t="s">
        <v>224</v>
      </c>
      <c r="D15" s="138" t="s">
        <v>225</v>
      </c>
      <c r="E15" s="142" t="s">
        <v>226</v>
      </c>
      <c r="F15" s="138" t="s">
        <v>123</v>
      </c>
      <c r="G15" s="139">
        <v>365</v>
      </c>
      <c r="H15" s="140" t="str">
        <f>IF(G15&lt;=0,"",IF(G15&lt;=2,"Muy Baja",IF(G15&lt;=24,"Baja",IF(G15&lt;=500,"Media",IF(G15&lt;=5000,"Alta","Muy Alta")))))</f>
        <v>Media</v>
      </c>
      <c r="I15" s="144">
        <f>IF(H15="","",IF(H15="Muy Baja",0.2,IF(H15="Baja",0.4,IF(H15="Media",0.6,IF(H15="Alta",0.8,IF(H15="Muy Alta",1,))))))</f>
        <v>0.6</v>
      </c>
      <c r="J15" s="145" t="s">
        <v>155</v>
      </c>
      <c r="K15" s="144" t="str">
        <f ca="1">IF(NOT(ISERROR(MATCH(J15,'Tabla Impacto'!$B$221:$B$223,0))),'Tabla Impacto'!$F$223&amp;"Por favor no seleccionar los criterios de impacto(Afectación Económica o presupuestal y Pérdida Reputacional)",J15)</f>
        <v xml:space="preserve">     El riesgo afecta la imagen de de la entidad con efecto publicitario sostenido a nivel de sector administrativo, nivel departamental o municipal</v>
      </c>
      <c r="L15" s="140" t="str">
        <f ca="1">IF(OR(K15='Tabla Impacto'!$C$11,K15='Tabla Impacto'!$D$11),"Leve",IF(OR(K15='Tabla Impacto'!$C$12,K15='Tabla Impacto'!$D$12),"Menor",IF(OR(K15='Tabla Impacto'!$C$13,K15='Tabla Impacto'!$D$13),"Moderado",IF(OR(K15='Tabla Impacto'!$C$14,K15='Tabla Impacto'!$D$14),"Mayor",IF(OR(K15='Tabla Impacto'!$C$15,K15='Tabla Impacto'!$D$15),"Catastrófico","")))))</f>
        <v>Mayor</v>
      </c>
      <c r="M15" s="144">
        <f ca="1">IF(L15="","",IF(L15="Leve",0.2,IF(L15="Menor",0.4,IF(L15="Moderado",0.6,IF(L15="Mayor",0.8,IF(L15="Catastrófico",1,))))))</f>
        <v>0.8</v>
      </c>
      <c r="N15" s="143" t="str">
        <f ca="1">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Alto</v>
      </c>
      <c r="O15" s="125">
        <v>1</v>
      </c>
      <c r="P15" s="126" t="s">
        <v>227</v>
      </c>
      <c r="Q15" s="127" t="str">
        <f>IF(OR(R15="Preventivo",R15="Detectivo"),"Probabilidad",IF(R15="Correctivo","Impacto",""))</f>
        <v>Probabilidad</v>
      </c>
      <c r="R15" s="128" t="s">
        <v>14</v>
      </c>
      <c r="S15" s="128" t="s">
        <v>9</v>
      </c>
      <c r="T15" s="129" t="str">
        <f>IF(AND(R15="Preventivo",S15="Automático"),"50%",IF(AND(R15="Preventivo",S15="Manual"),"40%",IF(AND(R15="Detectivo",S15="Automático"),"40%",IF(AND(R15="Detectivo",S15="Manual"),"30%",IF(AND(R15="Correctivo",S15="Automático"),"35%",IF(AND(R15="Correctivo",S15="Manual"),"25%",""))))))</f>
        <v>40%</v>
      </c>
      <c r="U15" s="128" t="s">
        <v>20</v>
      </c>
      <c r="V15" s="128" t="s">
        <v>22</v>
      </c>
      <c r="W15" s="128" t="s">
        <v>120</v>
      </c>
      <c r="X15" s="130">
        <f>IFERROR(IF(Q15="Probabilidad",(I15-(+I15*T15)),IF(Q15="Impacto",I15,"")),"")</f>
        <v>0.36</v>
      </c>
      <c r="Y15" s="131" t="str">
        <f>IFERROR(IF(X15="","",IF(X15&lt;=0.2,"Muy Baja",IF(X15&lt;=0.4,"Baja",IF(X15&lt;=0.6,"Media",IF(X15&lt;=0.8,"Alta","Muy Alta"))))),"")</f>
        <v>Baja</v>
      </c>
      <c r="Z15" s="132">
        <f>+X15</f>
        <v>0.36</v>
      </c>
      <c r="AA15" s="131" t="str">
        <f ca="1">IFERROR(IF(AB15="","",IF(AB15&lt;=0.2,"Leve",IF(AB15&lt;=0.4,"Menor",IF(AB15&lt;=0.6,"Moderado",IF(AB15&lt;=0.8,"Mayor","Catastrófico"))))),"")</f>
        <v>Mayor</v>
      </c>
      <c r="AB15" s="132">
        <f ca="1">IFERROR(IF(Q15="Impacto",(M15-(+M15*T15)),IF(Q15="Probabilidad",M15,"")),"")</f>
        <v>0.8</v>
      </c>
      <c r="AC15" s="133" t="str">
        <f ca="1">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Alto</v>
      </c>
      <c r="AD15" s="134" t="s">
        <v>32</v>
      </c>
      <c r="AE15" s="135" t="s">
        <v>229</v>
      </c>
      <c r="AF15" s="135" t="s">
        <v>221</v>
      </c>
      <c r="AG15" s="137">
        <v>44378</v>
      </c>
      <c r="AH15" s="137">
        <v>44470</v>
      </c>
      <c r="AI15" s="135" t="s">
        <v>222</v>
      </c>
      <c r="AJ15" s="136" t="s">
        <v>41</v>
      </c>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25">
      <c r="A16" s="141">
        <v>3</v>
      </c>
      <c r="B16" s="138" t="s">
        <v>132</v>
      </c>
      <c r="C16" s="138" t="s">
        <v>230</v>
      </c>
      <c r="D16" s="138" t="s">
        <v>231</v>
      </c>
      <c r="E16" s="142" t="s">
        <v>232</v>
      </c>
      <c r="F16" s="138" t="s">
        <v>123</v>
      </c>
      <c r="G16" s="139">
        <v>365</v>
      </c>
      <c r="H16" s="140" t="str">
        <f>IF(G16&lt;=0,"",IF(G16&lt;=2,"Muy Baja",IF(G16&lt;=24,"Baja",IF(G16&lt;=500,"Media",IF(G16&lt;=5000,"Alta","Muy Alta")))))</f>
        <v>Media</v>
      </c>
      <c r="I16" s="144">
        <f>IF(H16="","",IF(H16="Muy Baja",0.2,IF(H16="Baja",0.4,IF(H16="Media",0.6,IF(H16="Alta",0.8,IF(H16="Muy Alta",1,))))))</f>
        <v>0.6</v>
      </c>
      <c r="J16" s="145" t="s">
        <v>155</v>
      </c>
      <c r="K16" s="144" t="str">
        <f ca="1">IF(NOT(ISERROR(MATCH(J16,'Tabla Impacto'!$B$221:$B$223,0))),'Tabla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140" t="str">
        <f ca="1">IF(OR(K16='Tabla Impacto'!$C$11,K16='Tabla Impacto'!$D$11),"Leve",IF(OR(K16='Tabla Impacto'!$C$12,K16='Tabla Impacto'!$D$12),"Menor",IF(OR(K16='Tabla Impacto'!$C$13,K16='Tabla Impacto'!$D$13),"Moderado",IF(OR(K16='Tabla Impacto'!$C$14,K16='Tabla Impacto'!$D$14),"Mayor",IF(OR(K16='Tabla Impacto'!$C$15,K16='Tabla Impacto'!$D$15),"Catastrófico","")))))</f>
        <v>Mayor</v>
      </c>
      <c r="M16" s="144">
        <f ca="1">IF(L16="","",IF(L16="Leve",0.2,IF(L16="Menor",0.4,IF(L16="Moderado",0.6,IF(L16="Mayor",0.8,IF(L16="Catastrófico",1,))))))</f>
        <v>0.8</v>
      </c>
      <c r="N16" s="143"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25">
        <v>1</v>
      </c>
      <c r="P16" s="126" t="s">
        <v>233</v>
      </c>
      <c r="Q16" s="127" t="str">
        <f>IF(OR(R16="Preventivo",R16="Detectivo"),"Probabilidad",IF(R16="Correctivo","Impacto",""))</f>
        <v>Probabilidad</v>
      </c>
      <c r="R16" s="128" t="s">
        <v>14</v>
      </c>
      <c r="S16" s="128" t="s">
        <v>9</v>
      </c>
      <c r="T16" s="129" t="str">
        <f>IF(AND(R16="Preventivo",S16="Automático"),"50%",IF(AND(R16="Preventivo",S16="Manual"),"40%",IF(AND(R16="Detectivo",S16="Automático"),"40%",IF(AND(R16="Detectivo",S16="Manual"),"30%",IF(AND(R16="Correctivo",S16="Automático"),"35%",IF(AND(R16="Correctivo",S16="Manual"),"25%",""))))))</f>
        <v>40%</v>
      </c>
      <c r="U16" s="128" t="s">
        <v>20</v>
      </c>
      <c r="V16" s="128" t="s">
        <v>22</v>
      </c>
      <c r="W16" s="128" t="s">
        <v>120</v>
      </c>
      <c r="X16" s="130">
        <f>IFERROR(IF(Q16="Probabilidad",(I16-(+I16*T16)),IF(Q16="Impacto",I16,"")),"")</f>
        <v>0.36</v>
      </c>
      <c r="Y16" s="131" t="str">
        <f>IFERROR(IF(X16="","",IF(X16&lt;=0.2,"Muy Baja",IF(X16&lt;=0.4,"Baja",IF(X16&lt;=0.6,"Media",IF(X16&lt;=0.8,"Alta","Muy Alta"))))),"")</f>
        <v>Baja</v>
      </c>
      <c r="Z16" s="132">
        <f>+X16</f>
        <v>0.36</v>
      </c>
      <c r="AA16" s="131" t="str">
        <f ca="1">IFERROR(IF(AB16="","",IF(AB16&lt;=0.2,"Leve",IF(AB16&lt;=0.4,"Menor",IF(AB16&lt;=0.6,"Moderado",IF(AB16&lt;=0.8,"Mayor","Catastrófico"))))),"")</f>
        <v>Mayor</v>
      </c>
      <c r="AB16" s="132">
        <f ca="1">IFERROR(IF(Q16="Impacto",(M16-(+M16*T16)),IF(Q16="Probabilidad",M16,"")),"")</f>
        <v>0.8</v>
      </c>
      <c r="AC16" s="133"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34" t="s">
        <v>32</v>
      </c>
      <c r="AE16" s="135" t="s">
        <v>223</v>
      </c>
      <c r="AF16" s="135" t="s">
        <v>221</v>
      </c>
      <c r="AG16" s="137">
        <v>44378</v>
      </c>
      <c r="AH16" s="137">
        <v>44470</v>
      </c>
      <c r="AI16" s="135" t="s">
        <v>222</v>
      </c>
      <c r="AJ16" s="136"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25">
      <c r="A17" s="141">
        <v>4</v>
      </c>
      <c r="B17" s="138" t="s">
        <v>132</v>
      </c>
      <c r="C17" s="138" t="s">
        <v>234</v>
      </c>
      <c r="D17" s="138" t="s">
        <v>235</v>
      </c>
      <c r="E17" s="142" t="s">
        <v>236</v>
      </c>
      <c r="F17" s="138" t="s">
        <v>123</v>
      </c>
      <c r="G17" s="139">
        <v>365</v>
      </c>
      <c r="H17" s="140" t="str">
        <f>IF(G17&lt;=0,"",IF(G17&lt;=2,"Muy Baja",IF(G17&lt;=24,"Baja",IF(G17&lt;=500,"Media",IF(G17&lt;=5000,"Alta","Muy Alta")))))</f>
        <v>Media</v>
      </c>
      <c r="I17" s="144">
        <f>IF(H17="","",IF(H17="Muy Baja",0.2,IF(H17="Baja",0.4,IF(H17="Media",0.6,IF(H17="Alta",0.8,IF(H17="Muy Alta",1,))))))</f>
        <v>0.6</v>
      </c>
      <c r="J17" s="145" t="s">
        <v>155</v>
      </c>
      <c r="K17" s="144" t="str">
        <f ca="1">IF(NOT(ISERROR(MATCH(J17,'Tabla Impacto'!$B$221:$B$223,0))),'Tabla Impacto'!$F$223&amp;"Por favor no seleccionar los criterios de impacto(Afectación Económica o presupuestal y Pérdida Reputacional)",J17)</f>
        <v xml:space="preserve">     El riesgo afecta la imagen de de la entidad con efecto publicitario sostenido a nivel de sector administrativo, nivel departamental o municipal</v>
      </c>
      <c r="L17" s="140" t="str">
        <f ca="1">IF(OR(K17='Tabla Impacto'!$C$11,K17='Tabla Impacto'!$D$11),"Leve",IF(OR(K17='Tabla Impacto'!$C$12,K17='Tabla Impacto'!$D$12),"Menor",IF(OR(K17='Tabla Impacto'!$C$13,K17='Tabla Impacto'!$D$13),"Moderado",IF(OR(K17='Tabla Impacto'!$C$14,K17='Tabla Impacto'!$D$14),"Mayor",IF(OR(K17='Tabla Impacto'!$C$15,K17='Tabla Impacto'!$D$15),"Catastrófico","")))))</f>
        <v>Mayor</v>
      </c>
      <c r="M17" s="144">
        <f ca="1">IF(L17="","",IF(L17="Leve",0.2,IF(L17="Menor",0.4,IF(L17="Moderado",0.6,IF(L17="Mayor",0.8,IF(L17="Catastrófico",1,))))))</f>
        <v>0.8</v>
      </c>
      <c r="N17" s="143" t="str">
        <f ca="1">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Alto</v>
      </c>
      <c r="O17" s="125">
        <v>1</v>
      </c>
      <c r="P17" s="126" t="s">
        <v>237</v>
      </c>
      <c r="Q17" s="127" t="str">
        <f>IF(OR(R17="Preventivo",R17="Detectivo"),"Probabilidad",IF(R17="Correctivo","Impacto",""))</f>
        <v>Probabilidad</v>
      </c>
      <c r="R17" s="128" t="s">
        <v>14</v>
      </c>
      <c r="S17" s="128" t="s">
        <v>9</v>
      </c>
      <c r="T17" s="129" t="str">
        <f>IF(AND(R17="Preventivo",S17="Automático"),"50%",IF(AND(R17="Preventivo",S17="Manual"),"40%",IF(AND(R17="Detectivo",S17="Automático"),"40%",IF(AND(R17="Detectivo",S17="Manual"),"30%",IF(AND(R17="Correctivo",S17="Automático"),"35%",IF(AND(R17="Correctivo",S17="Manual"),"25%",""))))))</f>
        <v>40%</v>
      </c>
      <c r="U17" s="128" t="s">
        <v>20</v>
      </c>
      <c r="V17" s="128" t="s">
        <v>22</v>
      </c>
      <c r="W17" s="128" t="s">
        <v>120</v>
      </c>
      <c r="X17" s="130">
        <f>IFERROR(IF(Q17="Probabilidad",(I17-(+I17*T17)),IF(Q17="Impacto",I17,"")),"")</f>
        <v>0.36</v>
      </c>
      <c r="Y17" s="131" t="str">
        <f>IFERROR(IF(X17="","",IF(X17&lt;=0.2,"Muy Baja",IF(X17&lt;=0.4,"Baja",IF(X17&lt;=0.6,"Media",IF(X17&lt;=0.8,"Alta","Muy Alta"))))),"")</f>
        <v>Baja</v>
      </c>
      <c r="Z17" s="132">
        <f>+X17</f>
        <v>0.36</v>
      </c>
      <c r="AA17" s="131" t="str">
        <f ca="1">IFERROR(IF(AB17="","",IF(AB17&lt;=0.2,"Leve",IF(AB17&lt;=0.4,"Menor",IF(AB17&lt;=0.6,"Moderado",IF(AB17&lt;=0.8,"Mayor","Catastrófico"))))),"")</f>
        <v>Mayor</v>
      </c>
      <c r="AB17" s="132">
        <f ca="1">IFERROR(IF(Q17="Impacto",(M17-(+M17*T17)),IF(Q17="Probabilidad",M17,"")),"")</f>
        <v>0.8</v>
      </c>
      <c r="AC17" s="133" t="str">
        <f ca="1">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Alto</v>
      </c>
      <c r="AD17" s="134" t="s">
        <v>32</v>
      </c>
      <c r="AE17" s="135" t="s">
        <v>238</v>
      </c>
      <c r="AF17" s="135" t="s">
        <v>221</v>
      </c>
      <c r="AG17" s="137">
        <v>44378</v>
      </c>
      <c r="AH17" s="137">
        <v>44470</v>
      </c>
      <c r="AI17" s="135" t="s">
        <v>222</v>
      </c>
      <c r="AJ17" s="136" t="s">
        <v>41</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49.5" customHeight="1" x14ac:dyDescent="0.25">
      <c r="A18" s="6"/>
      <c r="B18" s="185" t="s">
        <v>131</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7"/>
    </row>
    <row r="20" spans="1:68" x14ac:dyDescent="0.25">
      <c r="A20" s="1"/>
      <c r="B20" s="24" t="s">
        <v>143</v>
      </c>
      <c r="C20" s="1"/>
      <c r="D20" s="1"/>
      <c r="F20" s="1"/>
    </row>
  </sheetData>
  <dataConsolidate/>
  <mergeCells count="48">
    <mergeCell ref="F1:H1"/>
    <mergeCell ref="F2:H2"/>
    <mergeCell ref="E3:H4"/>
    <mergeCell ref="Q12:Q13"/>
    <mergeCell ref="AA12:AA13"/>
    <mergeCell ref="Y12:Y13"/>
    <mergeCell ref="Z12:Z13"/>
    <mergeCell ref="G12:G13"/>
    <mergeCell ref="H12:H13"/>
    <mergeCell ref="I12:I13"/>
    <mergeCell ref="L12:L13"/>
    <mergeCell ref="M12:M13"/>
    <mergeCell ref="R12:W12"/>
    <mergeCell ref="AE12:AE13"/>
    <mergeCell ref="AJ12:AJ13"/>
    <mergeCell ref="AI12:AI13"/>
    <mergeCell ref="AH12:AH13"/>
    <mergeCell ref="AG12:AG13"/>
    <mergeCell ref="AF12:AF13"/>
    <mergeCell ref="A8:B8"/>
    <mergeCell ref="A9:B9"/>
    <mergeCell ref="A10:B10"/>
    <mergeCell ref="A12:A13"/>
    <mergeCell ref="F12:F13"/>
    <mergeCell ref="E12:E13"/>
    <mergeCell ref="D12:D13"/>
    <mergeCell ref="C12:C13"/>
    <mergeCell ref="C8:N8"/>
    <mergeCell ref="B12:B13"/>
    <mergeCell ref="N12:N13"/>
    <mergeCell ref="J12:J13"/>
    <mergeCell ref="K12:K13"/>
    <mergeCell ref="B18:AJ18"/>
    <mergeCell ref="O8:Q8"/>
    <mergeCell ref="A5:AJ6"/>
    <mergeCell ref="A11:G11"/>
    <mergeCell ref="H11:N11"/>
    <mergeCell ref="O11:W11"/>
    <mergeCell ref="X11:AD11"/>
    <mergeCell ref="AE11:AJ11"/>
    <mergeCell ref="AD12:AD13"/>
    <mergeCell ref="C9:N9"/>
    <mergeCell ref="C10:N10"/>
    <mergeCell ref="O12:O13"/>
    <mergeCell ref="AC12:AC13"/>
    <mergeCell ref="AB12:AB13"/>
    <mergeCell ref="X12:X13"/>
    <mergeCell ref="P12:P13"/>
  </mergeCells>
  <conditionalFormatting sqref="H14:H15 Y14:Y15 Y17">
    <cfRule type="cellIs" dxfId="50" priority="319" operator="equal">
      <formula>"Muy Alta"</formula>
    </cfRule>
    <cfRule type="cellIs" dxfId="49" priority="320" operator="equal">
      <formula>"Alta"</formula>
    </cfRule>
    <cfRule type="cellIs" dxfId="48" priority="321" operator="equal">
      <formula>"Media"</formula>
    </cfRule>
    <cfRule type="cellIs" dxfId="47" priority="322" operator="equal">
      <formula>"Baja"</formula>
    </cfRule>
    <cfRule type="cellIs" dxfId="46" priority="323" operator="equal">
      <formula>"Muy Baja"</formula>
    </cfRule>
  </conditionalFormatting>
  <conditionalFormatting sqref="L14:L17 AA14:AA15 AA17">
    <cfRule type="cellIs" dxfId="45" priority="314" operator="equal">
      <formula>"Catastrófico"</formula>
    </cfRule>
    <cfRule type="cellIs" dxfId="44" priority="315" operator="equal">
      <formula>"Mayor"</formula>
    </cfRule>
    <cfRule type="cellIs" dxfId="43" priority="316" operator="equal">
      <formula>"Moderado"</formula>
    </cfRule>
    <cfRule type="cellIs" dxfId="42" priority="317" operator="equal">
      <formula>"Menor"</formula>
    </cfRule>
    <cfRule type="cellIs" dxfId="41" priority="318" operator="equal">
      <formula>"Leve"</formula>
    </cfRule>
  </conditionalFormatting>
  <conditionalFormatting sqref="N14 AC14:AC15 AC17">
    <cfRule type="cellIs" dxfId="40" priority="310" operator="equal">
      <formula>"Extremo"</formula>
    </cfRule>
    <cfRule type="cellIs" dxfId="39" priority="311" operator="equal">
      <formula>"Alto"</formula>
    </cfRule>
    <cfRule type="cellIs" dxfId="38" priority="312" operator="equal">
      <formula>"Moderado"</formula>
    </cfRule>
    <cfRule type="cellIs" dxfId="37" priority="313" operator="equal">
      <formula>"Bajo"</formula>
    </cfRule>
  </conditionalFormatting>
  <conditionalFormatting sqref="N15">
    <cfRule type="cellIs" dxfId="36" priority="240" operator="equal">
      <formula>"Extremo"</formula>
    </cfRule>
    <cfRule type="cellIs" dxfId="35" priority="241" operator="equal">
      <formula>"Alto"</formula>
    </cfRule>
    <cfRule type="cellIs" dxfId="34" priority="242" operator="equal">
      <formula>"Moderado"</formula>
    </cfRule>
    <cfRule type="cellIs" dxfId="33" priority="243" operator="equal">
      <formula>"Bajo"</formula>
    </cfRule>
  </conditionalFormatting>
  <conditionalFormatting sqref="H16">
    <cfRule type="cellIs" dxfId="32" priority="221" operator="equal">
      <formula>"Muy Alta"</formula>
    </cfRule>
    <cfRule type="cellIs" dxfId="31" priority="222" operator="equal">
      <formula>"Alta"</formula>
    </cfRule>
    <cfRule type="cellIs" dxfId="30" priority="223" operator="equal">
      <formula>"Media"</formula>
    </cfRule>
    <cfRule type="cellIs" dxfId="29" priority="224" operator="equal">
      <formula>"Baja"</formula>
    </cfRule>
    <cfRule type="cellIs" dxfId="28" priority="225" operator="equal">
      <formula>"Muy Baja"</formula>
    </cfRule>
  </conditionalFormatting>
  <conditionalFormatting sqref="N16">
    <cfRule type="cellIs" dxfId="27" priority="212" operator="equal">
      <formula>"Extremo"</formula>
    </cfRule>
    <cfRule type="cellIs" dxfId="26" priority="213" operator="equal">
      <formula>"Alto"</formula>
    </cfRule>
    <cfRule type="cellIs" dxfId="25" priority="214" operator="equal">
      <formula>"Moderado"</formula>
    </cfRule>
    <cfRule type="cellIs" dxfId="24" priority="215" operator="equal">
      <formula>"Bajo"</formula>
    </cfRule>
  </conditionalFormatting>
  <conditionalFormatting sqref="Y16">
    <cfRule type="cellIs" dxfId="23" priority="207" operator="equal">
      <formula>"Muy Alta"</formula>
    </cfRule>
    <cfRule type="cellIs" dxfId="22" priority="208" operator="equal">
      <formula>"Alta"</formula>
    </cfRule>
    <cfRule type="cellIs" dxfId="21" priority="209" operator="equal">
      <formula>"Media"</formula>
    </cfRule>
    <cfRule type="cellIs" dxfId="20" priority="210" operator="equal">
      <formula>"Baja"</formula>
    </cfRule>
    <cfRule type="cellIs" dxfId="19" priority="211" operator="equal">
      <formula>"Muy Baja"</formula>
    </cfRule>
  </conditionalFormatting>
  <conditionalFormatting sqref="AA16">
    <cfRule type="cellIs" dxfId="18" priority="202" operator="equal">
      <formula>"Catastrófico"</formula>
    </cfRule>
    <cfRule type="cellIs" dxfId="17" priority="203" operator="equal">
      <formula>"Mayor"</formula>
    </cfRule>
    <cfRule type="cellIs" dxfId="16" priority="204" operator="equal">
      <formula>"Moderado"</formula>
    </cfRule>
    <cfRule type="cellIs" dxfId="15" priority="205" operator="equal">
      <formula>"Menor"</formula>
    </cfRule>
    <cfRule type="cellIs" dxfId="14" priority="206" operator="equal">
      <formula>"Leve"</formula>
    </cfRule>
  </conditionalFormatting>
  <conditionalFormatting sqref="AC16">
    <cfRule type="cellIs" dxfId="13" priority="198" operator="equal">
      <formula>"Extremo"</formula>
    </cfRule>
    <cfRule type="cellIs" dxfId="12" priority="199" operator="equal">
      <formula>"Alto"</formula>
    </cfRule>
    <cfRule type="cellIs" dxfId="11" priority="200" operator="equal">
      <formula>"Moderado"</formula>
    </cfRule>
    <cfRule type="cellIs" dxfId="10" priority="201" operator="equal">
      <formula>"Bajo"</formula>
    </cfRule>
  </conditionalFormatting>
  <conditionalFormatting sqref="H17">
    <cfRule type="cellIs" dxfId="9" priority="193" operator="equal">
      <formula>"Muy Alta"</formula>
    </cfRule>
    <cfRule type="cellIs" dxfId="8" priority="194" operator="equal">
      <formula>"Alta"</formula>
    </cfRule>
    <cfRule type="cellIs" dxfId="7" priority="195" operator="equal">
      <formula>"Media"</formula>
    </cfRule>
    <cfRule type="cellIs" dxfId="6" priority="196" operator="equal">
      <formula>"Baja"</formula>
    </cfRule>
    <cfRule type="cellIs" dxfId="5" priority="197" operator="equal">
      <formula>"Muy Baja"</formula>
    </cfRule>
  </conditionalFormatting>
  <conditionalFormatting sqref="N17">
    <cfRule type="cellIs" dxfId="4" priority="184" operator="equal">
      <formula>"Extremo"</formula>
    </cfRule>
    <cfRule type="cellIs" dxfId="3" priority="185" operator="equal">
      <formula>"Alto"</formula>
    </cfRule>
    <cfRule type="cellIs" dxfId="2" priority="186" operator="equal">
      <formula>"Moderado"</formula>
    </cfRule>
    <cfRule type="cellIs" dxfId="1" priority="187" operator="equal">
      <formula>"Bajo"</formula>
    </cfRule>
  </conditionalFormatting>
  <conditionalFormatting sqref="K14:K17">
    <cfRule type="containsText" dxfId="0" priority="1" operator="containsText" text="❌">
      <formula>NOT(ISERROR(SEARCH("❌",K14)))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6">
        <x14:dataValidation type="custom" allowBlank="1" showInputMessage="1" showErrorMessage="1" error="Recuerde que las acciones se generan bajo la medida de mitigar el riesgo" xr:uid="{00000000-0002-0000-0100-000000000000}">
          <x14:formula1>
            <xm:f>IF(OR(AD14='C:\Users\CAROLINA JURADO\Desktop\[1. Matriz_anticorrupcións_Comunicaciones_30-06-2021.xlsx]Opciones Tratamiento'!#REF!,AD14='C:\Users\CAROLINA JURADO\Desktop\[1. Matriz_anticorrupcións_Comunicaciones_30-06-2021.xlsx]Opciones Tratamiento'!#REF!,AD14='C:\Users\CAROLINA JURADO\Desktop\[1. Matriz_anticorrupcións_Comunicaciones_30-06-2021.xlsx]Opciones Tratamiento'!#REF!),ISBLANK(AD14),ISTEXT(AD14))</xm:f>
          </x14:formula1>
          <xm:sqref>AI14:AI17</xm:sqref>
        </x14:dataValidation>
        <x14:dataValidation type="custom" allowBlank="1" showInputMessage="1" showErrorMessage="1" error="Recuerde que las acciones se generan bajo la medida de mitigar el riesgo" xr:uid="{00000000-0002-0000-0100-000001000000}">
          <x14:formula1>
            <xm:f>IF(OR(AD14='C:\Users\CAROLINA JURADO\Desktop\[1. Matriz_anticorrupcións_Comunicaciones_30-06-2021.xlsx]Opciones Tratamiento'!#REF!,AD14='C:\Users\CAROLINA JURADO\Desktop\[1. Matriz_anticorrupcións_Comunicaciones_30-06-2021.xlsx]Opciones Tratamiento'!#REF!,AD14='C:\Users\CAROLINA JURADO\Desktop\[1. Matriz_anticorrupcións_Comunicaciones_30-06-2021.xlsx]Opciones Tratamiento'!#REF!),ISBLANK(AD14),ISTEXT(AD14))</xm:f>
          </x14:formula1>
          <xm:sqref>AH14:AH17</xm:sqref>
        </x14:dataValidation>
        <x14:dataValidation type="custom" allowBlank="1" showInputMessage="1" showErrorMessage="1" error="Recuerde que las acciones se generan bajo la medida de mitigar el riesgo" xr:uid="{00000000-0002-0000-0100-000002000000}">
          <x14:formula1>
            <xm:f>IF(OR(AD14='C:\Users\CAROLINA JURADO\Desktop\[1. Matriz_anticorrupcións_Comunicaciones_30-06-2021.xlsx]Opciones Tratamiento'!#REF!,AD14='C:\Users\CAROLINA JURADO\Desktop\[1. Matriz_anticorrupcións_Comunicaciones_30-06-2021.xlsx]Opciones Tratamiento'!#REF!,AD14='C:\Users\CAROLINA JURADO\Desktop\[1. Matriz_anticorrupcións_Comunicaciones_30-06-2021.xlsx]Opciones Tratamiento'!#REF!),ISBLANK(AD14),ISTEXT(AD14))</xm:f>
          </x14:formula1>
          <xm:sqref>AG14:AG17</xm:sqref>
        </x14:dataValidation>
        <x14:dataValidation type="custom" allowBlank="1" showInputMessage="1" showErrorMessage="1" error="Recuerde que las acciones se generan bajo la medida de mitigar el riesgo" xr:uid="{00000000-0002-0000-0100-000003000000}">
          <x14:formula1>
            <xm:f>IF(OR(AD14='C:\Users\CAROLINA JURADO\Desktop\[1. Matriz_anticorrupcións_Comunicaciones_30-06-2021.xlsx]Opciones Tratamiento'!#REF!,AD14='C:\Users\CAROLINA JURADO\Desktop\[1. Matriz_anticorrupcións_Comunicaciones_30-06-2021.xlsx]Opciones Tratamiento'!#REF!,AD14='C:\Users\CAROLINA JURADO\Desktop\[1. Matriz_anticorrupcións_Comunicaciones_30-06-2021.xlsx]Opciones Tratamiento'!#REF!),ISBLANK(AD14),ISTEXT(AD14))</xm:f>
          </x14:formula1>
          <xm:sqref>AF14:AF17</xm:sqref>
        </x14:dataValidation>
        <x14:dataValidation type="custom" allowBlank="1" showInputMessage="1" showErrorMessage="1" error="Recuerde que las acciones se generan bajo la medida de mitigar el riesgo" xr:uid="{00000000-0002-0000-0100-000004000000}">
          <x14:formula1>
            <xm:f>IF(OR(AD14='C:\Users\CAROLINA JURADO\Desktop\[1. Matriz_anticorrupcións_Comunicaciones_30-06-2021.xlsx]Opciones Tratamiento'!#REF!,AD14='C:\Users\CAROLINA JURADO\Desktop\[1. Matriz_anticorrupcións_Comunicaciones_30-06-2021.xlsx]Opciones Tratamiento'!#REF!,AD14='C:\Users\CAROLINA JURADO\Desktop\[1. Matriz_anticorrupcións_Comunicaciones_30-06-2021.xlsx]Opciones Tratamiento'!#REF!),ISBLANK(AD14),ISTEXT(AD14))</xm:f>
          </x14:formula1>
          <xm:sqref>AE14</xm:sqref>
        </x14:dataValidation>
        <x14:dataValidation type="list" allowBlank="1" showInputMessage="1" showErrorMessage="1" xr:uid="{00000000-0002-0000-0100-000005000000}">
          <x14:formula1>
            <xm:f>'C:\Users\CAROLINA JURADO\Desktop\[1. Matriz_anticorrupcións_Comunicaciones_30-06-2021.xlsx]Opciones Tratamiento'!#REF!</xm:f>
          </x14:formula1>
          <xm:sqref>AJ14:AJ17</xm:sqref>
        </x14:dataValidation>
        <x14:dataValidation type="list" allowBlank="1" showInputMessage="1" showErrorMessage="1" xr:uid="{00000000-0002-0000-0100-000006000000}">
          <x14:formula1>
            <xm:f>'Tabla Valoración controles'!$D$4:$D$6</xm:f>
          </x14:formula1>
          <xm:sqref>R14:R17</xm:sqref>
        </x14:dataValidation>
        <x14:dataValidation type="list" allowBlank="1" showInputMessage="1" showErrorMessage="1" xr:uid="{00000000-0002-0000-0100-000007000000}">
          <x14:formula1>
            <xm:f>'Tabla Valoración controles'!$D$7:$D$8</xm:f>
          </x14:formula1>
          <xm:sqref>S14:S17</xm:sqref>
        </x14:dataValidation>
        <x14:dataValidation type="list" allowBlank="1" showInputMessage="1" showErrorMessage="1" xr:uid="{00000000-0002-0000-0100-000008000000}">
          <x14:formula1>
            <xm:f>'Tabla Valoración controles'!$D$9:$D$10</xm:f>
          </x14:formula1>
          <xm:sqref>U14:U17</xm:sqref>
        </x14:dataValidation>
        <x14:dataValidation type="list" allowBlank="1" showInputMessage="1" showErrorMessage="1" xr:uid="{00000000-0002-0000-0100-000009000000}">
          <x14:formula1>
            <xm:f>'Tabla Valoración controles'!$D$11:$D$12</xm:f>
          </x14:formula1>
          <xm:sqref>V14:V17</xm:sqref>
        </x14:dataValidation>
        <x14:dataValidation type="list" allowBlank="1" showInputMessage="1" showErrorMessage="1" xr:uid="{00000000-0002-0000-0100-00000A000000}">
          <x14:formula1>
            <xm:f>'Tabla Valoración controles'!$D$13:$D$14</xm:f>
          </x14:formula1>
          <xm:sqref>W14:W17</xm:sqref>
        </x14:dataValidation>
        <x14:dataValidation type="list" allowBlank="1" showInputMessage="1" showErrorMessage="1" xr:uid="{00000000-0002-0000-0100-00000B000000}">
          <x14:formula1>
            <xm:f>'Opciones Tratamiento'!$B$13:$B$19</xm:f>
          </x14:formula1>
          <xm:sqref>F14:F17</xm:sqref>
        </x14:dataValidation>
        <x14:dataValidation type="list" allowBlank="1" showInputMessage="1" showErrorMessage="1" xr:uid="{00000000-0002-0000-0100-00000C000000}">
          <x14:formula1>
            <xm:f>'Opciones Tratamiento'!$E$2:$E$4</xm:f>
          </x14:formula1>
          <xm:sqref>B14:B17</xm:sqref>
        </x14:dataValidation>
        <x14:dataValidation type="list" allowBlank="1" showInputMessage="1" showErrorMessage="1" xr:uid="{00000000-0002-0000-0100-00000D000000}">
          <x14:formula1>
            <xm:f>'Opciones Tratamiento'!$B$2:$B$5</xm:f>
          </x14:formula1>
          <xm:sqref>AD14:AD17</xm:sqref>
        </x14:dataValidation>
        <x14:dataValidation type="list" allowBlank="1" showInputMessage="1" showErrorMessage="1" xr:uid="{00000000-0002-0000-0100-00000E000000}">
          <x14:formula1>
            <xm:f>'Tabla Impacto'!$F$210:$F$221</xm:f>
          </x14:formula1>
          <xm:sqref>J14:J17</xm:sqref>
        </x14:dataValidation>
        <x14:dataValidation type="custom" allowBlank="1" showInputMessage="1" showErrorMessage="1" error="Recuerde que las acciones se generan bajo la medida de mitigar el riesgo" xr:uid="{00000000-0002-0000-0100-00000F000000}">
          <x14:formula1>
            <xm:f>IF(OR(AD15='Opciones Tratamiento'!$B$2,AD15='Opciones Tratamiento'!$B$3,AD15='Opciones Tratamiento'!$B$4),ISBLANK(AD15),ISTEXT(AD15))</xm:f>
          </x14:formula1>
          <xm:sqref>AE15:AE17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L12" sqref="L12:M13"/>
    </sheetView>
  </sheetViews>
  <sheetFormatPr baseColWidth="10" defaultRowHeight="14.4" x14ac:dyDescent="0.3"/>
  <cols>
    <col min="2" max="39" width="5.6640625" customWidth="1"/>
    <col min="41" max="46" width="5.6640625" customWidth="1"/>
  </cols>
  <sheetData>
    <row r="1" spans="1:99" x14ac:dyDescent="0.3">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3">
      <c r="A2" s="84"/>
      <c r="B2" s="307" t="s">
        <v>160</v>
      </c>
      <c r="C2" s="307"/>
      <c r="D2" s="307"/>
      <c r="E2" s="307"/>
      <c r="F2" s="307"/>
      <c r="G2" s="307"/>
      <c r="H2" s="307"/>
      <c r="I2" s="307"/>
      <c r="J2" s="274" t="s">
        <v>2</v>
      </c>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3">
      <c r="A3" s="84"/>
      <c r="B3" s="307"/>
      <c r="C3" s="307"/>
      <c r="D3" s="307"/>
      <c r="E3" s="307"/>
      <c r="F3" s="307"/>
      <c r="G3" s="307"/>
      <c r="H3" s="307"/>
      <c r="I3" s="307"/>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3">
      <c r="A4" s="84"/>
      <c r="B4" s="307"/>
      <c r="C4" s="307"/>
      <c r="D4" s="307"/>
      <c r="E4" s="307"/>
      <c r="F4" s="307"/>
      <c r="G4" s="307"/>
      <c r="H4" s="307"/>
      <c r="I4" s="307"/>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 thickBot="1" x14ac:dyDescent="0.3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3">
      <c r="A6" s="84"/>
      <c r="B6" s="220" t="s">
        <v>4</v>
      </c>
      <c r="C6" s="220"/>
      <c r="D6" s="221"/>
      <c r="E6" s="258" t="s">
        <v>116</v>
      </c>
      <c r="F6" s="259"/>
      <c r="G6" s="259"/>
      <c r="H6" s="259"/>
      <c r="I6" s="260"/>
      <c r="J6" s="270" t="str">
        <f ca="1">IF(AND('Mapa final'!$H$14="Muy Alta",'Mapa final'!$L$14="Leve"),CONCATENATE("R",'Mapa final'!$A$14),"")</f>
        <v/>
      </c>
      <c r="K6" s="271"/>
      <c r="L6" s="271" t="str">
        <f ca="1">IF(AND('Mapa final'!$H$15="Muy Alta",'Mapa final'!$L$15="Leve"),CONCATENATE("R",'Mapa final'!$A$15),"")</f>
        <v/>
      </c>
      <c r="M6" s="271"/>
      <c r="N6" s="271" t="str">
        <f ca="1">IF(AND('Mapa final'!$H$16="Muy Alta",'Mapa final'!$L$16="Leve"),CONCATENATE("R",'Mapa final'!$A$16),"")</f>
        <v/>
      </c>
      <c r="O6" s="273"/>
      <c r="P6" s="270" t="str">
        <f ca="1">IF(AND('Mapa final'!$H$14="Muy Alta",'Mapa final'!$L$14="Menor"),CONCATENATE("R",'Mapa final'!$A$14),"")</f>
        <v/>
      </c>
      <c r="Q6" s="271"/>
      <c r="R6" s="271" t="str">
        <f ca="1">IF(AND('Mapa final'!$H$15="Muy Alta",'Mapa final'!$L$15="Menor"),CONCATENATE("R",'Mapa final'!$A$15),"")</f>
        <v/>
      </c>
      <c r="S6" s="271"/>
      <c r="T6" s="271" t="str">
        <f ca="1">IF(AND('Mapa final'!$H$16="Muy Alta",'Mapa final'!$L$16="Menor"),CONCATENATE("R",'Mapa final'!$A$16),"")</f>
        <v/>
      </c>
      <c r="U6" s="273"/>
      <c r="V6" s="270" t="str">
        <f ca="1">IF(AND('Mapa final'!$H$14="Muy Alta",'Mapa final'!$L$14="Moderado"),CONCATENATE("R",'Mapa final'!$A$14),"")</f>
        <v/>
      </c>
      <c r="W6" s="271"/>
      <c r="X6" s="271" t="str">
        <f ca="1">IF(AND('Mapa final'!$H$15="Muy Alta",'Mapa final'!$L$15="Moderado"),CONCATENATE("R",'Mapa final'!$A$15),"")</f>
        <v/>
      </c>
      <c r="Y6" s="271"/>
      <c r="Z6" s="271" t="str">
        <f ca="1">IF(AND('Mapa final'!$H$16="Muy Alta",'Mapa final'!$L$16="Moderado"),CONCATENATE("R",'Mapa final'!$A$16),"")</f>
        <v/>
      </c>
      <c r="AA6" s="273"/>
      <c r="AB6" s="270" t="str">
        <f ca="1">IF(AND('Mapa final'!$H$14="Muy Alta",'Mapa final'!$L$14="Mayor"),CONCATENATE("R",'Mapa final'!$A$14),"")</f>
        <v/>
      </c>
      <c r="AC6" s="271"/>
      <c r="AD6" s="271" t="str">
        <f ca="1">IF(AND('Mapa final'!$H$15="Muy Alta",'Mapa final'!$L$15="Mayor"),CONCATENATE("R",'Mapa final'!$A$15),"")</f>
        <v/>
      </c>
      <c r="AE6" s="271"/>
      <c r="AF6" s="271" t="str">
        <f ca="1">IF(AND('Mapa final'!$H$16="Muy Alta",'Mapa final'!$L$16="Mayor"),CONCATENATE("R",'Mapa final'!$A$16),"")</f>
        <v/>
      </c>
      <c r="AG6" s="273"/>
      <c r="AH6" s="286" t="str">
        <f ca="1">IF(AND('Mapa final'!$H$14="Muy Alta",'Mapa final'!$L$14="Catastrófico"),CONCATENATE("R",'Mapa final'!$A$14),"")</f>
        <v/>
      </c>
      <c r="AI6" s="287"/>
      <c r="AJ6" s="287" t="str">
        <f ca="1">IF(AND('Mapa final'!$H$15="Muy Alta",'Mapa final'!$L$15="Catastrófico"),CONCATENATE("R",'Mapa final'!$A$15),"")</f>
        <v/>
      </c>
      <c r="AK6" s="287"/>
      <c r="AL6" s="287" t="str">
        <f ca="1">IF(AND('Mapa final'!$H$16="Muy Alta",'Mapa final'!$L$16="Catastrófico"),CONCATENATE("R",'Mapa final'!$A$16),"")</f>
        <v/>
      </c>
      <c r="AM6" s="288"/>
      <c r="AO6" s="222" t="s">
        <v>79</v>
      </c>
      <c r="AP6" s="223"/>
      <c r="AQ6" s="223"/>
      <c r="AR6" s="223"/>
      <c r="AS6" s="223"/>
      <c r="AT6" s="22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3">
      <c r="A7" s="84"/>
      <c r="B7" s="220"/>
      <c r="C7" s="220"/>
      <c r="D7" s="221"/>
      <c r="E7" s="261"/>
      <c r="F7" s="262"/>
      <c r="G7" s="262"/>
      <c r="H7" s="262"/>
      <c r="I7" s="263"/>
      <c r="J7" s="272"/>
      <c r="K7" s="269"/>
      <c r="L7" s="269"/>
      <c r="M7" s="269"/>
      <c r="N7" s="269"/>
      <c r="O7" s="268"/>
      <c r="P7" s="272"/>
      <c r="Q7" s="269"/>
      <c r="R7" s="269"/>
      <c r="S7" s="269"/>
      <c r="T7" s="269"/>
      <c r="U7" s="268"/>
      <c r="V7" s="272"/>
      <c r="W7" s="269"/>
      <c r="X7" s="269"/>
      <c r="Y7" s="269"/>
      <c r="Z7" s="269"/>
      <c r="AA7" s="268"/>
      <c r="AB7" s="272"/>
      <c r="AC7" s="269"/>
      <c r="AD7" s="269"/>
      <c r="AE7" s="269"/>
      <c r="AF7" s="269"/>
      <c r="AG7" s="268"/>
      <c r="AH7" s="280"/>
      <c r="AI7" s="281"/>
      <c r="AJ7" s="281"/>
      <c r="AK7" s="281"/>
      <c r="AL7" s="281"/>
      <c r="AM7" s="282"/>
      <c r="AN7" s="84"/>
      <c r="AO7" s="225"/>
      <c r="AP7" s="226"/>
      <c r="AQ7" s="226"/>
      <c r="AR7" s="226"/>
      <c r="AS7" s="226"/>
      <c r="AT7" s="227"/>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3">
      <c r="A8" s="84"/>
      <c r="B8" s="220"/>
      <c r="C8" s="220"/>
      <c r="D8" s="221"/>
      <c r="E8" s="261"/>
      <c r="F8" s="262"/>
      <c r="G8" s="262"/>
      <c r="H8" s="262"/>
      <c r="I8" s="263"/>
      <c r="J8" s="272" t="str">
        <f ca="1">IF(AND('Mapa final'!$H$17="Muy Alta",'Mapa final'!$L$17="Leve"),CONCATENATE("R",'Mapa final'!$A$17),"")</f>
        <v/>
      </c>
      <c r="K8" s="269"/>
      <c r="L8" s="267" t="e">
        <f>IF(AND('Mapa final'!#REF!="Muy Alta",'Mapa final'!#REF!="Leve"),CONCATENATE("R",'Mapa final'!#REF!),"")</f>
        <v>#REF!</v>
      </c>
      <c r="M8" s="267"/>
      <c r="N8" s="267" t="e">
        <f>IF(AND('Mapa final'!#REF!="Muy Alta",'Mapa final'!#REF!="Leve"),CONCATENATE("R",'Mapa final'!#REF!),"")</f>
        <v>#REF!</v>
      </c>
      <c r="O8" s="268"/>
      <c r="P8" s="272" t="str">
        <f ca="1">IF(AND('Mapa final'!$H$17="Muy Alta",'Mapa final'!$L$17="Menor"),CONCATENATE("R",'Mapa final'!$A$17),"")</f>
        <v/>
      </c>
      <c r="Q8" s="269"/>
      <c r="R8" s="267" t="e">
        <f>IF(AND('Mapa final'!#REF!="Muy Alta",'Mapa final'!#REF!="Menor"),CONCATENATE("R",'Mapa final'!#REF!),"")</f>
        <v>#REF!</v>
      </c>
      <c r="S8" s="267"/>
      <c r="T8" s="267" t="e">
        <f>IF(AND('Mapa final'!#REF!="Muy Alta",'Mapa final'!#REF!="Menor"),CONCATENATE("R",'Mapa final'!#REF!),"")</f>
        <v>#REF!</v>
      </c>
      <c r="U8" s="268"/>
      <c r="V8" s="272" t="str">
        <f ca="1">IF(AND('Mapa final'!$H$17="Muy Alta",'Mapa final'!$L$17="Moderado"),CONCATENATE("R",'Mapa final'!$A$17),"")</f>
        <v/>
      </c>
      <c r="W8" s="269"/>
      <c r="X8" s="267" t="e">
        <f>IF(AND('Mapa final'!#REF!="Muy Alta",'Mapa final'!#REF!="Moderado"),CONCATENATE("R",'Mapa final'!#REF!),"")</f>
        <v>#REF!</v>
      </c>
      <c r="Y8" s="267"/>
      <c r="Z8" s="267" t="e">
        <f>IF(AND('Mapa final'!#REF!="Muy Alta",'Mapa final'!#REF!="Moderado"),CONCATENATE("R",'Mapa final'!#REF!),"")</f>
        <v>#REF!</v>
      </c>
      <c r="AA8" s="268"/>
      <c r="AB8" s="272" t="str">
        <f ca="1">IF(AND('Mapa final'!$H$17="Muy Alta",'Mapa final'!$L$17="Mayor"),CONCATENATE("R",'Mapa final'!$A$17),"")</f>
        <v/>
      </c>
      <c r="AC8" s="269"/>
      <c r="AD8" s="267" t="e">
        <f>IF(AND('Mapa final'!#REF!="Muy Alta",'Mapa final'!#REF!="Mayor"),CONCATENATE("R",'Mapa final'!#REF!),"")</f>
        <v>#REF!</v>
      </c>
      <c r="AE8" s="267"/>
      <c r="AF8" s="267" t="e">
        <f>IF(AND('Mapa final'!#REF!="Muy Alta",'Mapa final'!#REF!="Mayor"),CONCATENATE("R",'Mapa final'!#REF!),"")</f>
        <v>#REF!</v>
      </c>
      <c r="AG8" s="268"/>
      <c r="AH8" s="280" t="str">
        <f ca="1">IF(AND('Mapa final'!$H$17="Muy Alta",'Mapa final'!$L$17="Catastrófico"),CONCATENATE("R",'Mapa final'!$A$17),"")</f>
        <v/>
      </c>
      <c r="AI8" s="281"/>
      <c r="AJ8" s="281" t="e">
        <f>IF(AND('Mapa final'!#REF!="Muy Alta",'Mapa final'!#REF!="Catastrófico"),CONCATENATE("R",'Mapa final'!#REF!),"")</f>
        <v>#REF!</v>
      </c>
      <c r="AK8" s="281"/>
      <c r="AL8" s="281" t="e">
        <f>IF(AND('Mapa final'!#REF!="Muy Alta",'Mapa final'!#REF!="Catastrófico"),CONCATENATE("R",'Mapa final'!#REF!),"")</f>
        <v>#REF!</v>
      </c>
      <c r="AM8" s="282"/>
      <c r="AN8" s="84"/>
      <c r="AO8" s="225"/>
      <c r="AP8" s="226"/>
      <c r="AQ8" s="226"/>
      <c r="AR8" s="226"/>
      <c r="AS8" s="226"/>
      <c r="AT8" s="227"/>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3">
      <c r="A9" s="84"/>
      <c r="B9" s="220"/>
      <c r="C9" s="220"/>
      <c r="D9" s="221"/>
      <c r="E9" s="261"/>
      <c r="F9" s="262"/>
      <c r="G9" s="262"/>
      <c r="H9" s="262"/>
      <c r="I9" s="263"/>
      <c r="J9" s="272"/>
      <c r="K9" s="269"/>
      <c r="L9" s="267"/>
      <c r="M9" s="267"/>
      <c r="N9" s="267"/>
      <c r="O9" s="268"/>
      <c r="P9" s="272"/>
      <c r="Q9" s="269"/>
      <c r="R9" s="267"/>
      <c r="S9" s="267"/>
      <c r="T9" s="267"/>
      <c r="U9" s="268"/>
      <c r="V9" s="272"/>
      <c r="W9" s="269"/>
      <c r="X9" s="267"/>
      <c r="Y9" s="267"/>
      <c r="Z9" s="267"/>
      <c r="AA9" s="268"/>
      <c r="AB9" s="272"/>
      <c r="AC9" s="269"/>
      <c r="AD9" s="267"/>
      <c r="AE9" s="267"/>
      <c r="AF9" s="267"/>
      <c r="AG9" s="268"/>
      <c r="AH9" s="280"/>
      <c r="AI9" s="281"/>
      <c r="AJ9" s="281"/>
      <c r="AK9" s="281"/>
      <c r="AL9" s="281"/>
      <c r="AM9" s="282"/>
      <c r="AN9" s="84"/>
      <c r="AO9" s="225"/>
      <c r="AP9" s="226"/>
      <c r="AQ9" s="226"/>
      <c r="AR9" s="226"/>
      <c r="AS9" s="226"/>
      <c r="AT9" s="227"/>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3">
      <c r="A10" s="84"/>
      <c r="B10" s="220"/>
      <c r="C10" s="220"/>
      <c r="D10" s="221"/>
      <c r="E10" s="261"/>
      <c r="F10" s="262"/>
      <c r="G10" s="262"/>
      <c r="H10" s="262"/>
      <c r="I10" s="263"/>
      <c r="J10" s="272" t="e">
        <f>IF(AND('Mapa final'!#REF!="Muy Alta",'Mapa final'!#REF!="Leve"),CONCATENATE("R",'Mapa final'!#REF!),"")</f>
        <v>#REF!</v>
      </c>
      <c r="K10" s="269"/>
      <c r="L10" s="267" t="e">
        <f>IF(AND('Mapa final'!#REF!="Muy Alta",'Mapa final'!#REF!="Leve"),CONCATENATE("R",'Mapa final'!#REF!),"")</f>
        <v>#REF!</v>
      </c>
      <c r="M10" s="267"/>
      <c r="N10" s="267" t="e">
        <f>IF(AND('Mapa final'!#REF!="Muy Alta",'Mapa final'!#REF!="Leve"),CONCATENATE("R",'Mapa final'!#REF!),"")</f>
        <v>#REF!</v>
      </c>
      <c r="O10" s="268"/>
      <c r="P10" s="272" t="e">
        <f>IF(AND('Mapa final'!#REF!="Muy Alta",'Mapa final'!#REF!="Menor"),CONCATENATE("R",'Mapa final'!#REF!),"")</f>
        <v>#REF!</v>
      </c>
      <c r="Q10" s="269"/>
      <c r="R10" s="267" t="e">
        <f>IF(AND('Mapa final'!#REF!="Muy Alta",'Mapa final'!#REF!="Menor"),CONCATENATE("R",'Mapa final'!#REF!),"")</f>
        <v>#REF!</v>
      </c>
      <c r="S10" s="267"/>
      <c r="T10" s="267" t="e">
        <f>IF(AND('Mapa final'!#REF!="Muy Alta",'Mapa final'!#REF!="Menor"),CONCATENATE("R",'Mapa final'!#REF!),"")</f>
        <v>#REF!</v>
      </c>
      <c r="U10" s="268"/>
      <c r="V10" s="272" t="e">
        <f>IF(AND('Mapa final'!#REF!="Muy Alta",'Mapa final'!#REF!="Moderado"),CONCATENATE("R",'Mapa final'!#REF!),"")</f>
        <v>#REF!</v>
      </c>
      <c r="W10" s="269"/>
      <c r="X10" s="267" t="e">
        <f>IF(AND('Mapa final'!#REF!="Muy Alta",'Mapa final'!#REF!="Moderado"),CONCATENATE("R",'Mapa final'!#REF!),"")</f>
        <v>#REF!</v>
      </c>
      <c r="Y10" s="267"/>
      <c r="Z10" s="267" t="e">
        <f>IF(AND('Mapa final'!#REF!="Muy Alta",'Mapa final'!#REF!="Moderado"),CONCATENATE("R",'Mapa final'!#REF!),"")</f>
        <v>#REF!</v>
      </c>
      <c r="AA10" s="268"/>
      <c r="AB10" s="272" t="e">
        <f>IF(AND('Mapa final'!#REF!="Muy Alta",'Mapa final'!#REF!="Mayor"),CONCATENATE("R",'Mapa final'!#REF!),"")</f>
        <v>#REF!</v>
      </c>
      <c r="AC10" s="269"/>
      <c r="AD10" s="267" t="e">
        <f>IF(AND('Mapa final'!#REF!="Muy Alta",'Mapa final'!#REF!="Mayor"),CONCATENATE("R",'Mapa final'!#REF!),"")</f>
        <v>#REF!</v>
      </c>
      <c r="AE10" s="267"/>
      <c r="AF10" s="267" t="e">
        <f>IF(AND('Mapa final'!#REF!="Muy Alta",'Mapa final'!#REF!="Mayor"),CONCATENATE("R",'Mapa final'!#REF!),"")</f>
        <v>#REF!</v>
      </c>
      <c r="AG10" s="268"/>
      <c r="AH10" s="280" t="e">
        <f>IF(AND('Mapa final'!#REF!="Muy Alta",'Mapa final'!#REF!="Catastrófico"),CONCATENATE("R",'Mapa final'!#REF!),"")</f>
        <v>#REF!</v>
      </c>
      <c r="AI10" s="281"/>
      <c r="AJ10" s="281" t="e">
        <f>IF(AND('Mapa final'!#REF!="Muy Alta",'Mapa final'!#REF!="Catastrófico"),CONCATENATE("R",'Mapa final'!#REF!),"")</f>
        <v>#REF!</v>
      </c>
      <c r="AK10" s="281"/>
      <c r="AL10" s="281" t="e">
        <f>IF(AND('Mapa final'!#REF!="Muy Alta",'Mapa final'!#REF!="Catastrófico"),CONCATENATE("R",'Mapa final'!#REF!),"")</f>
        <v>#REF!</v>
      </c>
      <c r="AM10" s="282"/>
      <c r="AN10" s="84"/>
      <c r="AO10" s="225"/>
      <c r="AP10" s="226"/>
      <c r="AQ10" s="226"/>
      <c r="AR10" s="226"/>
      <c r="AS10" s="226"/>
      <c r="AT10" s="227"/>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3">
      <c r="A11" s="84"/>
      <c r="B11" s="220"/>
      <c r="C11" s="220"/>
      <c r="D11" s="221"/>
      <c r="E11" s="261"/>
      <c r="F11" s="262"/>
      <c r="G11" s="262"/>
      <c r="H11" s="262"/>
      <c r="I11" s="263"/>
      <c r="J11" s="272"/>
      <c r="K11" s="269"/>
      <c r="L11" s="267"/>
      <c r="M11" s="267"/>
      <c r="N11" s="267"/>
      <c r="O11" s="268"/>
      <c r="P11" s="272"/>
      <c r="Q11" s="269"/>
      <c r="R11" s="267"/>
      <c r="S11" s="267"/>
      <c r="T11" s="267"/>
      <c r="U11" s="268"/>
      <c r="V11" s="272"/>
      <c r="W11" s="269"/>
      <c r="X11" s="267"/>
      <c r="Y11" s="267"/>
      <c r="Z11" s="267"/>
      <c r="AA11" s="268"/>
      <c r="AB11" s="272"/>
      <c r="AC11" s="269"/>
      <c r="AD11" s="267"/>
      <c r="AE11" s="267"/>
      <c r="AF11" s="267"/>
      <c r="AG11" s="268"/>
      <c r="AH11" s="280"/>
      <c r="AI11" s="281"/>
      <c r="AJ11" s="281"/>
      <c r="AK11" s="281"/>
      <c r="AL11" s="281"/>
      <c r="AM11" s="282"/>
      <c r="AN11" s="84"/>
      <c r="AO11" s="225"/>
      <c r="AP11" s="226"/>
      <c r="AQ11" s="226"/>
      <c r="AR11" s="226"/>
      <c r="AS11" s="226"/>
      <c r="AT11" s="227"/>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3">
      <c r="A12" s="84"/>
      <c r="B12" s="220"/>
      <c r="C12" s="220"/>
      <c r="D12" s="221"/>
      <c r="E12" s="261"/>
      <c r="F12" s="262"/>
      <c r="G12" s="262"/>
      <c r="H12" s="262"/>
      <c r="I12" s="263"/>
      <c r="J12" s="272" t="e">
        <f>IF(AND('Mapa final'!#REF!="Muy Alta",'Mapa final'!#REF!="Leve"),CONCATENATE("R",'Mapa final'!#REF!),"")</f>
        <v>#REF!</v>
      </c>
      <c r="K12" s="269"/>
      <c r="L12" s="267" t="str">
        <f>IF(AND('Mapa final'!$H$18="Muy Alta",'Mapa final'!$L$18="Leve"),CONCATENATE("R",'Mapa final'!$A$18),"")</f>
        <v/>
      </c>
      <c r="M12" s="267"/>
      <c r="N12" s="267" t="str">
        <f>IF(AND('Mapa final'!$H$24="Muy Alta",'Mapa final'!$L$24="Leve"),CONCATENATE("R",'Mapa final'!$A$24),"")</f>
        <v/>
      </c>
      <c r="O12" s="268"/>
      <c r="P12" s="272" t="e">
        <f>IF(AND('Mapa final'!#REF!="Muy Alta",'Mapa final'!#REF!="Menor"),CONCATENATE("R",'Mapa final'!#REF!),"")</f>
        <v>#REF!</v>
      </c>
      <c r="Q12" s="269"/>
      <c r="R12" s="267" t="str">
        <f>IF(AND('Mapa final'!$H$18="Muy Alta",'Mapa final'!$L$18="Menor"),CONCATENATE("R",'Mapa final'!$A$18),"")</f>
        <v/>
      </c>
      <c r="S12" s="267"/>
      <c r="T12" s="267" t="str">
        <f>IF(AND('Mapa final'!$H$24="Muy Alta",'Mapa final'!$L$24="Menor"),CONCATENATE("R",'Mapa final'!$A$24),"")</f>
        <v/>
      </c>
      <c r="U12" s="268"/>
      <c r="V12" s="272" t="e">
        <f>IF(AND('Mapa final'!#REF!="Muy Alta",'Mapa final'!#REF!="Moderado"),CONCATENATE("R",'Mapa final'!#REF!),"")</f>
        <v>#REF!</v>
      </c>
      <c r="W12" s="269"/>
      <c r="X12" s="267" t="str">
        <f>IF(AND('Mapa final'!$H$18="Muy Alta",'Mapa final'!$L$18="Moderado"),CONCATENATE("R",'Mapa final'!$A$18),"")</f>
        <v/>
      </c>
      <c r="Y12" s="267"/>
      <c r="Z12" s="267" t="str">
        <f>IF(AND('Mapa final'!$H$24="Muy Alta",'Mapa final'!$L$24="Moderado"),CONCATENATE("R",'Mapa final'!$A$24),"")</f>
        <v/>
      </c>
      <c r="AA12" s="268"/>
      <c r="AB12" s="272" t="e">
        <f>IF(AND('Mapa final'!#REF!="Muy Alta",'Mapa final'!#REF!="Mayor"),CONCATENATE("R",'Mapa final'!#REF!),"")</f>
        <v>#REF!</v>
      </c>
      <c r="AC12" s="269"/>
      <c r="AD12" s="267" t="str">
        <f>IF(AND('Mapa final'!$H$18="Muy Alta",'Mapa final'!$L$18="Mayor"),CONCATENATE("R",'Mapa final'!$A$18),"")</f>
        <v/>
      </c>
      <c r="AE12" s="267"/>
      <c r="AF12" s="267" t="str">
        <f>IF(AND('Mapa final'!$H$24="Muy Alta",'Mapa final'!$L$24="Mayor"),CONCATENATE("R",'Mapa final'!$A$24),"")</f>
        <v/>
      </c>
      <c r="AG12" s="268"/>
      <c r="AH12" s="280" t="e">
        <f>IF(AND('Mapa final'!#REF!="Muy Alta",'Mapa final'!#REF!="Catastrófico"),CONCATENATE("R",'Mapa final'!#REF!),"")</f>
        <v>#REF!</v>
      </c>
      <c r="AI12" s="281"/>
      <c r="AJ12" s="281" t="str">
        <f>IF(AND('Mapa final'!$H$18="Muy Alta",'Mapa final'!$L$18="Catastrófico"),CONCATENATE("R",'Mapa final'!$A$18),"")</f>
        <v/>
      </c>
      <c r="AK12" s="281"/>
      <c r="AL12" s="281" t="str">
        <f>IF(AND('Mapa final'!$H$24="Muy Alta",'Mapa final'!$L$24="Catastrófico"),CONCATENATE("R",'Mapa final'!$A$24),"")</f>
        <v/>
      </c>
      <c r="AM12" s="282"/>
      <c r="AN12" s="84"/>
      <c r="AO12" s="225"/>
      <c r="AP12" s="226"/>
      <c r="AQ12" s="226"/>
      <c r="AR12" s="226"/>
      <c r="AS12" s="226"/>
      <c r="AT12" s="227"/>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5">
      <c r="A13" s="84"/>
      <c r="B13" s="220"/>
      <c r="C13" s="220"/>
      <c r="D13" s="221"/>
      <c r="E13" s="264"/>
      <c r="F13" s="265"/>
      <c r="G13" s="265"/>
      <c r="H13" s="265"/>
      <c r="I13" s="266"/>
      <c r="J13" s="272"/>
      <c r="K13" s="269"/>
      <c r="L13" s="269"/>
      <c r="M13" s="269"/>
      <c r="N13" s="269"/>
      <c r="O13" s="268"/>
      <c r="P13" s="272"/>
      <c r="Q13" s="269"/>
      <c r="R13" s="269"/>
      <c r="S13" s="269"/>
      <c r="T13" s="269"/>
      <c r="U13" s="268"/>
      <c r="V13" s="272"/>
      <c r="W13" s="269"/>
      <c r="X13" s="269"/>
      <c r="Y13" s="269"/>
      <c r="Z13" s="269"/>
      <c r="AA13" s="268"/>
      <c r="AB13" s="272"/>
      <c r="AC13" s="269"/>
      <c r="AD13" s="269"/>
      <c r="AE13" s="269"/>
      <c r="AF13" s="269"/>
      <c r="AG13" s="268"/>
      <c r="AH13" s="283"/>
      <c r="AI13" s="284"/>
      <c r="AJ13" s="284"/>
      <c r="AK13" s="284"/>
      <c r="AL13" s="284"/>
      <c r="AM13" s="285"/>
      <c r="AN13" s="84"/>
      <c r="AO13" s="228"/>
      <c r="AP13" s="229"/>
      <c r="AQ13" s="229"/>
      <c r="AR13" s="229"/>
      <c r="AS13" s="229"/>
      <c r="AT13" s="230"/>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3">
      <c r="A14" s="84"/>
      <c r="B14" s="220"/>
      <c r="C14" s="220"/>
      <c r="D14" s="221"/>
      <c r="E14" s="258" t="s">
        <v>115</v>
      </c>
      <c r="F14" s="259"/>
      <c r="G14" s="259"/>
      <c r="H14" s="259"/>
      <c r="I14" s="259"/>
      <c r="J14" s="295" t="str">
        <f ca="1">IF(AND('Mapa final'!$H$14="Alta",'Mapa final'!$L$14="Leve"),CONCATENATE("R",'Mapa final'!$A$14),"")</f>
        <v/>
      </c>
      <c r="K14" s="296"/>
      <c r="L14" s="296" t="str">
        <f ca="1">IF(AND('Mapa final'!$H$15="Alta",'Mapa final'!$L$15="Leve"),CONCATENATE("R",'Mapa final'!$A$15),"")</f>
        <v/>
      </c>
      <c r="M14" s="296"/>
      <c r="N14" s="296" t="str">
        <f ca="1">IF(AND('Mapa final'!$H$16="Alta",'Mapa final'!$L$16="Leve"),CONCATENATE("R",'Mapa final'!$A$16),"")</f>
        <v/>
      </c>
      <c r="O14" s="297"/>
      <c r="P14" s="295" t="str">
        <f ca="1">IF(AND('Mapa final'!$H$14="Alta",'Mapa final'!$L$14="Menor"),CONCATENATE("R",'Mapa final'!$A$14),"")</f>
        <v/>
      </c>
      <c r="Q14" s="296"/>
      <c r="R14" s="296" t="str">
        <f ca="1">IF(AND('Mapa final'!$H$15="Alta",'Mapa final'!$L$15="Menor"),CONCATENATE("R",'Mapa final'!$A$15),"")</f>
        <v/>
      </c>
      <c r="S14" s="296"/>
      <c r="T14" s="296" t="str">
        <f ca="1">IF(AND('Mapa final'!$H$16="Alta",'Mapa final'!$L$16="Menor"),CONCATENATE("R",'Mapa final'!$A$16),"")</f>
        <v/>
      </c>
      <c r="U14" s="297"/>
      <c r="V14" s="270" t="str">
        <f ca="1">IF(AND('Mapa final'!$H$14="Alta",'Mapa final'!$L$14="Moderado"),CONCATENATE("R",'Mapa final'!$A$14),"")</f>
        <v/>
      </c>
      <c r="W14" s="271"/>
      <c r="X14" s="271" t="str">
        <f ca="1">IF(AND('Mapa final'!$H$15="Alta",'Mapa final'!$L$15="Moderado"),CONCATENATE("R",'Mapa final'!$A$15),"")</f>
        <v/>
      </c>
      <c r="Y14" s="271"/>
      <c r="Z14" s="271" t="str">
        <f ca="1">IF(AND('Mapa final'!$H$16="Alta",'Mapa final'!$L$16="Moderado"),CONCATENATE("R",'Mapa final'!$A$16),"")</f>
        <v/>
      </c>
      <c r="AA14" s="273"/>
      <c r="AB14" s="270" t="str">
        <f ca="1">IF(AND('Mapa final'!$H$14="Alta",'Mapa final'!$L$14="Mayor"),CONCATENATE("R",'Mapa final'!$A$14),"")</f>
        <v/>
      </c>
      <c r="AC14" s="271"/>
      <c r="AD14" s="271" t="str">
        <f ca="1">IF(AND('Mapa final'!$H$15="Alta",'Mapa final'!$L$15="Mayor"),CONCATENATE("R",'Mapa final'!$A$15),"")</f>
        <v/>
      </c>
      <c r="AE14" s="271"/>
      <c r="AF14" s="271" t="str">
        <f ca="1">IF(AND('Mapa final'!$H$16="Alta",'Mapa final'!$L$16="Mayor"),CONCATENATE("R",'Mapa final'!$A$16),"")</f>
        <v/>
      </c>
      <c r="AG14" s="273"/>
      <c r="AH14" s="286" t="str">
        <f ca="1">IF(AND('Mapa final'!$H$14="Alta",'Mapa final'!$L$14="Catastrófico"),CONCATENATE("R",'Mapa final'!$A$14),"")</f>
        <v/>
      </c>
      <c r="AI14" s="287"/>
      <c r="AJ14" s="287" t="str">
        <f ca="1">IF(AND('Mapa final'!$H$15="Alta",'Mapa final'!$L$15="Catastrófico"),CONCATENATE("R",'Mapa final'!$A$15),"")</f>
        <v/>
      </c>
      <c r="AK14" s="287"/>
      <c r="AL14" s="287" t="str">
        <f ca="1">IF(AND('Mapa final'!$H$16="Alta",'Mapa final'!$L$16="Catastrófico"),CONCATENATE("R",'Mapa final'!$A$16),"")</f>
        <v/>
      </c>
      <c r="AM14" s="288"/>
      <c r="AN14" s="84"/>
      <c r="AO14" s="231" t="s">
        <v>80</v>
      </c>
      <c r="AP14" s="232"/>
      <c r="AQ14" s="232"/>
      <c r="AR14" s="232"/>
      <c r="AS14" s="232"/>
      <c r="AT14" s="233"/>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3">
      <c r="A15" s="84"/>
      <c r="B15" s="220"/>
      <c r="C15" s="220"/>
      <c r="D15" s="221"/>
      <c r="E15" s="261"/>
      <c r="F15" s="262"/>
      <c r="G15" s="262"/>
      <c r="H15" s="262"/>
      <c r="I15" s="275"/>
      <c r="J15" s="289"/>
      <c r="K15" s="290"/>
      <c r="L15" s="290"/>
      <c r="M15" s="290"/>
      <c r="N15" s="290"/>
      <c r="O15" s="291"/>
      <c r="P15" s="289"/>
      <c r="Q15" s="290"/>
      <c r="R15" s="290"/>
      <c r="S15" s="290"/>
      <c r="T15" s="290"/>
      <c r="U15" s="291"/>
      <c r="V15" s="272"/>
      <c r="W15" s="269"/>
      <c r="X15" s="269"/>
      <c r="Y15" s="269"/>
      <c r="Z15" s="269"/>
      <c r="AA15" s="268"/>
      <c r="AB15" s="272"/>
      <c r="AC15" s="269"/>
      <c r="AD15" s="269"/>
      <c r="AE15" s="269"/>
      <c r="AF15" s="269"/>
      <c r="AG15" s="268"/>
      <c r="AH15" s="280"/>
      <c r="AI15" s="281"/>
      <c r="AJ15" s="281"/>
      <c r="AK15" s="281"/>
      <c r="AL15" s="281"/>
      <c r="AM15" s="282"/>
      <c r="AN15" s="84"/>
      <c r="AO15" s="234"/>
      <c r="AP15" s="235"/>
      <c r="AQ15" s="235"/>
      <c r="AR15" s="235"/>
      <c r="AS15" s="235"/>
      <c r="AT15" s="236"/>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3">
      <c r="A16" s="84"/>
      <c r="B16" s="220"/>
      <c r="C16" s="220"/>
      <c r="D16" s="221"/>
      <c r="E16" s="261"/>
      <c r="F16" s="262"/>
      <c r="G16" s="262"/>
      <c r="H16" s="262"/>
      <c r="I16" s="275"/>
      <c r="J16" s="289" t="str">
        <f ca="1">IF(AND('Mapa final'!$H$17="Alta",'Mapa final'!$L$17="Leve"),CONCATENATE("R",'Mapa final'!$A$17),"")</f>
        <v/>
      </c>
      <c r="K16" s="290"/>
      <c r="L16" s="290" t="e">
        <f>IF(AND('Mapa final'!#REF!="Alta",'Mapa final'!#REF!="Leve"),CONCATENATE("R",'Mapa final'!#REF!),"")</f>
        <v>#REF!</v>
      </c>
      <c r="M16" s="290"/>
      <c r="N16" s="290" t="e">
        <f>IF(AND('Mapa final'!#REF!="Alta",'Mapa final'!#REF!="Leve"),CONCATENATE("R",'Mapa final'!#REF!),"")</f>
        <v>#REF!</v>
      </c>
      <c r="O16" s="291"/>
      <c r="P16" s="289" t="str">
        <f ca="1">IF(AND('Mapa final'!$H$17="Alta",'Mapa final'!$L$17="Menor"),CONCATENATE("R",'Mapa final'!$A$17),"")</f>
        <v/>
      </c>
      <c r="Q16" s="290"/>
      <c r="R16" s="290" t="e">
        <f>IF(AND('Mapa final'!#REF!="Alta",'Mapa final'!#REF!="Menor"),CONCATENATE("R",'Mapa final'!#REF!),"")</f>
        <v>#REF!</v>
      </c>
      <c r="S16" s="290"/>
      <c r="T16" s="290" t="e">
        <f>IF(AND('Mapa final'!#REF!="Alta",'Mapa final'!#REF!="Menor"),CONCATENATE("R",'Mapa final'!#REF!),"")</f>
        <v>#REF!</v>
      </c>
      <c r="U16" s="291"/>
      <c r="V16" s="272" t="str">
        <f ca="1">IF(AND('Mapa final'!$H$17="Alta",'Mapa final'!$L$17="Moderado"),CONCATENATE("R",'Mapa final'!$A$17),"")</f>
        <v/>
      </c>
      <c r="W16" s="269"/>
      <c r="X16" s="267" t="e">
        <f>IF(AND('Mapa final'!#REF!="Alta",'Mapa final'!#REF!="Moderado"),CONCATENATE("R",'Mapa final'!#REF!),"")</f>
        <v>#REF!</v>
      </c>
      <c r="Y16" s="267"/>
      <c r="Z16" s="267" t="e">
        <f>IF(AND('Mapa final'!#REF!="Alta",'Mapa final'!#REF!="Moderado"),CONCATENATE("R",'Mapa final'!#REF!),"")</f>
        <v>#REF!</v>
      </c>
      <c r="AA16" s="268"/>
      <c r="AB16" s="272" t="str">
        <f ca="1">IF(AND('Mapa final'!$H$17="Alta",'Mapa final'!$L$17="Mayor"),CONCATENATE("R",'Mapa final'!$A$17),"")</f>
        <v/>
      </c>
      <c r="AC16" s="269"/>
      <c r="AD16" s="267" t="e">
        <f>IF(AND('Mapa final'!#REF!="Alta",'Mapa final'!#REF!="Mayor"),CONCATENATE("R",'Mapa final'!#REF!),"")</f>
        <v>#REF!</v>
      </c>
      <c r="AE16" s="267"/>
      <c r="AF16" s="267" t="e">
        <f>IF(AND('Mapa final'!#REF!="Alta",'Mapa final'!#REF!="Mayor"),CONCATENATE("R",'Mapa final'!#REF!),"")</f>
        <v>#REF!</v>
      </c>
      <c r="AG16" s="268"/>
      <c r="AH16" s="280" t="str">
        <f ca="1">IF(AND('Mapa final'!$H$17="Alta",'Mapa final'!$L$17="Catastrófico"),CONCATENATE("R",'Mapa final'!$A$17),"")</f>
        <v/>
      </c>
      <c r="AI16" s="281"/>
      <c r="AJ16" s="281" t="e">
        <f>IF(AND('Mapa final'!#REF!="Alta",'Mapa final'!#REF!="Catastrófico"),CONCATENATE("R",'Mapa final'!#REF!),"")</f>
        <v>#REF!</v>
      </c>
      <c r="AK16" s="281"/>
      <c r="AL16" s="281" t="e">
        <f>IF(AND('Mapa final'!#REF!="Alta",'Mapa final'!#REF!="Catastrófico"),CONCATENATE("R",'Mapa final'!#REF!),"")</f>
        <v>#REF!</v>
      </c>
      <c r="AM16" s="282"/>
      <c r="AN16" s="84"/>
      <c r="AO16" s="234"/>
      <c r="AP16" s="235"/>
      <c r="AQ16" s="235"/>
      <c r="AR16" s="235"/>
      <c r="AS16" s="235"/>
      <c r="AT16" s="236"/>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3">
      <c r="A17" s="84"/>
      <c r="B17" s="220"/>
      <c r="C17" s="220"/>
      <c r="D17" s="221"/>
      <c r="E17" s="261"/>
      <c r="F17" s="262"/>
      <c r="G17" s="262"/>
      <c r="H17" s="262"/>
      <c r="I17" s="275"/>
      <c r="J17" s="289"/>
      <c r="K17" s="290"/>
      <c r="L17" s="290"/>
      <c r="M17" s="290"/>
      <c r="N17" s="290"/>
      <c r="O17" s="291"/>
      <c r="P17" s="289"/>
      <c r="Q17" s="290"/>
      <c r="R17" s="290"/>
      <c r="S17" s="290"/>
      <c r="T17" s="290"/>
      <c r="U17" s="291"/>
      <c r="V17" s="272"/>
      <c r="W17" s="269"/>
      <c r="X17" s="267"/>
      <c r="Y17" s="267"/>
      <c r="Z17" s="267"/>
      <c r="AA17" s="268"/>
      <c r="AB17" s="272"/>
      <c r="AC17" s="269"/>
      <c r="AD17" s="267"/>
      <c r="AE17" s="267"/>
      <c r="AF17" s="267"/>
      <c r="AG17" s="268"/>
      <c r="AH17" s="280"/>
      <c r="AI17" s="281"/>
      <c r="AJ17" s="281"/>
      <c r="AK17" s="281"/>
      <c r="AL17" s="281"/>
      <c r="AM17" s="282"/>
      <c r="AN17" s="84"/>
      <c r="AO17" s="234"/>
      <c r="AP17" s="235"/>
      <c r="AQ17" s="235"/>
      <c r="AR17" s="235"/>
      <c r="AS17" s="235"/>
      <c r="AT17" s="236"/>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3">
      <c r="A18" s="84"/>
      <c r="B18" s="220"/>
      <c r="C18" s="220"/>
      <c r="D18" s="221"/>
      <c r="E18" s="261"/>
      <c r="F18" s="262"/>
      <c r="G18" s="262"/>
      <c r="H18" s="262"/>
      <c r="I18" s="275"/>
      <c r="J18" s="289" t="e">
        <f>IF(AND('Mapa final'!#REF!="Alta",'Mapa final'!#REF!="Leve"),CONCATENATE("R",'Mapa final'!#REF!),"")</f>
        <v>#REF!</v>
      </c>
      <c r="K18" s="290"/>
      <c r="L18" s="290" t="e">
        <f>IF(AND('Mapa final'!#REF!="Alta",'Mapa final'!#REF!="Leve"),CONCATENATE("R",'Mapa final'!#REF!),"")</f>
        <v>#REF!</v>
      </c>
      <c r="M18" s="290"/>
      <c r="N18" s="290" t="e">
        <f>IF(AND('Mapa final'!#REF!="Alta",'Mapa final'!#REF!="Leve"),CONCATENATE("R",'Mapa final'!#REF!),"")</f>
        <v>#REF!</v>
      </c>
      <c r="O18" s="291"/>
      <c r="P18" s="289" t="e">
        <f>IF(AND('Mapa final'!#REF!="Alta",'Mapa final'!#REF!="Menor"),CONCATENATE("R",'Mapa final'!#REF!),"")</f>
        <v>#REF!</v>
      </c>
      <c r="Q18" s="290"/>
      <c r="R18" s="290" t="e">
        <f>IF(AND('Mapa final'!#REF!="Alta",'Mapa final'!#REF!="Menor"),CONCATENATE("R",'Mapa final'!#REF!),"")</f>
        <v>#REF!</v>
      </c>
      <c r="S18" s="290"/>
      <c r="T18" s="290" t="e">
        <f>IF(AND('Mapa final'!#REF!="Alta",'Mapa final'!#REF!="Menor"),CONCATENATE("R",'Mapa final'!#REF!),"")</f>
        <v>#REF!</v>
      </c>
      <c r="U18" s="291"/>
      <c r="V18" s="272" t="e">
        <f>IF(AND('Mapa final'!#REF!="Alta",'Mapa final'!#REF!="Moderado"),CONCATENATE("R",'Mapa final'!#REF!),"")</f>
        <v>#REF!</v>
      </c>
      <c r="W18" s="269"/>
      <c r="X18" s="267" t="e">
        <f>IF(AND('Mapa final'!#REF!="Alta",'Mapa final'!#REF!="Moderado"),CONCATENATE("R",'Mapa final'!#REF!),"")</f>
        <v>#REF!</v>
      </c>
      <c r="Y18" s="267"/>
      <c r="Z18" s="267" t="e">
        <f>IF(AND('Mapa final'!#REF!="Alta",'Mapa final'!#REF!="Moderado"),CONCATENATE("R",'Mapa final'!#REF!),"")</f>
        <v>#REF!</v>
      </c>
      <c r="AA18" s="268"/>
      <c r="AB18" s="272" t="e">
        <f>IF(AND('Mapa final'!#REF!="Alta",'Mapa final'!#REF!="Mayor"),CONCATENATE("R",'Mapa final'!#REF!),"")</f>
        <v>#REF!</v>
      </c>
      <c r="AC18" s="269"/>
      <c r="AD18" s="267" t="e">
        <f>IF(AND('Mapa final'!#REF!="Alta",'Mapa final'!#REF!="Mayor"),CONCATENATE("R",'Mapa final'!#REF!),"")</f>
        <v>#REF!</v>
      </c>
      <c r="AE18" s="267"/>
      <c r="AF18" s="267" t="e">
        <f>IF(AND('Mapa final'!#REF!="Alta",'Mapa final'!#REF!="Mayor"),CONCATENATE("R",'Mapa final'!#REF!),"")</f>
        <v>#REF!</v>
      </c>
      <c r="AG18" s="268"/>
      <c r="AH18" s="280" t="e">
        <f>IF(AND('Mapa final'!#REF!="Alta",'Mapa final'!#REF!="Catastrófico"),CONCATENATE("R",'Mapa final'!#REF!),"")</f>
        <v>#REF!</v>
      </c>
      <c r="AI18" s="281"/>
      <c r="AJ18" s="281" t="e">
        <f>IF(AND('Mapa final'!#REF!="Alta",'Mapa final'!#REF!="Catastrófico"),CONCATENATE("R",'Mapa final'!#REF!),"")</f>
        <v>#REF!</v>
      </c>
      <c r="AK18" s="281"/>
      <c r="AL18" s="281" t="e">
        <f>IF(AND('Mapa final'!#REF!="Alta",'Mapa final'!#REF!="Catastrófico"),CONCATENATE("R",'Mapa final'!#REF!),"")</f>
        <v>#REF!</v>
      </c>
      <c r="AM18" s="282"/>
      <c r="AN18" s="84"/>
      <c r="AO18" s="234"/>
      <c r="AP18" s="235"/>
      <c r="AQ18" s="235"/>
      <c r="AR18" s="235"/>
      <c r="AS18" s="235"/>
      <c r="AT18" s="236"/>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3">
      <c r="A19" s="84"/>
      <c r="B19" s="220"/>
      <c r="C19" s="220"/>
      <c r="D19" s="221"/>
      <c r="E19" s="261"/>
      <c r="F19" s="262"/>
      <c r="G19" s="262"/>
      <c r="H19" s="262"/>
      <c r="I19" s="275"/>
      <c r="J19" s="289"/>
      <c r="K19" s="290"/>
      <c r="L19" s="290"/>
      <c r="M19" s="290"/>
      <c r="N19" s="290"/>
      <c r="O19" s="291"/>
      <c r="P19" s="289"/>
      <c r="Q19" s="290"/>
      <c r="R19" s="290"/>
      <c r="S19" s="290"/>
      <c r="T19" s="290"/>
      <c r="U19" s="291"/>
      <c r="V19" s="272"/>
      <c r="W19" s="269"/>
      <c r="X19" s="267"/>
      <c r="Y19" s="267"/>
      <c r="Z19" s="267"/>
      <c r="AA19" s="268"/>
      <c r="AB19" s="272"/>
      <c r="AC19" s="269"/>
      <c r="AD19" s="267"/>
      <c r="AE19" s="267"/>
      <c r="AF19" s="267"/>
      <c r="AG19" s="268"/>
      <c r="AH19" s="280"/>
      <c r="AI19" s="281"/>
      <c r="AJ19" s="281"/>
      <c r="AK19" s="281"/>
      <c r="AL19" s="281"/>
      <c r="AM19" s="282"/>
      <c r="AN19" s="84"/>
      <c r="AO19" s="234"/>
      <c r="AP19" s="235"/>
      <c r="AQ19" s="235"/>
      <c r="AR19" s="235"/>
      <c r="AS19" s="235"/>
      <c r="AT19" s="236"/>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3">
      <c r="A20" s="84"/>
      <c r="B20" s="220"/>
      <c r="C20" s="220"/>
      <c r="D20" s="221"/>
      <c r="E20" s="261"/>
      <c r="F20" s="262"/>
      <c r="G20" s="262"/>
      <c r="H20" s="262"/>
      <c r="I20" s="275"/>
      <c r="J20" s="289" t="e">
        <f>IF(AND('Mapa final'!#REF!="Alta",'Mapa final'!#REF!="Leve"),CONCATENATE("R",'Mapa final'!#REF!),"")</f>
        <v>#REF!</v>
      </c>
      <c r="K20" s="290"/>
      <c r="L20" s="290" t="str">
        <f>IF(AND('Mapa final'!$H$18="Alta",'Mapa final'!$L$18="Leve"),CONCATENATE("R",'Mapa final'!$A$18),"")</f>
        <v/>
      </c>
      <c r="M20" s="290"/>
      <c r="N20" s="290" t="str">
        <f>IF(AND('Mapa final'!$H$24="Alta",'Mapa final'!$L$24="Leve"),CONCATENATE("R",'Mapa final'!$A$24),"")</f>
        <v/>
      </c>
      <c r="O20" s="291"/>
      <c r="P20" s="289" t="e">
        <f>IF(AND('Mapa final'!#REF!="Alta",'Mapa final'!#REF!="Menor"),CONCATENATE("R",'Mapa final'!#REF!),"")</f>
        <v>#REF!</v>
      </c>
      <c r="Q20" s="290"/>
      <c r="R20" s="290" t="str">
        <f>IF(AND('Mapa final'!$H$18="Alta",'Mapa final'!$L$18="Menor"),CONCATENATE("R",'Mapa final'!$A$18),"")</f>
        <v/>
      </c>
      <c r="S20" s="290"/>
      <c r="T20" s="290" t="str">
        <f>IF(AND('Mapa final'!$H$24="Alta",'Mapa final'!$L$24="Menor"),CONCATENATE("R",'Mapa final'!$A$24),"")</f>
        <v/>
      </c>
      <c r="U20" s="291"/>
      <c r="V20" s="272" t="e">
        <f>IF(AND('Mapa final'!#REF!="Alta",'Mapa final'!#REF!="Moderado"),CONCATENATE("R",'Mapa final'!#REF!),"")</f>
        <v>#REF!</v>
      </c>
      <c r="W20" s="269"/>
      <c r="X20" s="267" t="str">
        <f>IF(AND('Mapa final'!$H$18="Alta",'Mapa final'!$L$18="Moderado"),CONCATENATE("R",'Mapa final'!$A$18),"")</f>
        <v/>
      </c>
      <c r="Y20" s="267"/>
      <c r="Z20" s="267" t="str">
        <f>IF(AND('Mapa final'!$H$24="Alta",'Mapa final'!$L$24="Moderado"),CONCATENATE("R",'Mapa final'!$A$24),"")</f>
        <v/>
      </c>
      <c r="AA20" s="268"/>
      <c r="AB20" s="272" t="e">
        <f>IF(AND('Mapa final'!#REF!="Alta",'Mapa final'!#REF!="Mayor"),CONCATENATE("R",'Mapa final'!#REF!),"")</f>
        <v>#REF!</v>
      </c>
      <c r="AC20" s="269"/>
      <c r="AD20" s="267" t="str">
        <f>IF(AND('Mapa final'!$H$18="Alta",'Mapa final'!$L$18="Mayor"),CONCATENATE("R",'Mapa final'!$A$18),"")</f>
        <v/>
      </c>
      <c r="AE20" s="267"/>
      <c r="AF20" s="267" t="str">
        <f>IF(AND('Mapa final'!$H$24="Alta",'Mapa final'!$L$24="Mayor"),CONCATENATE("R",'Mapa final'!$A$24),"")</f>
        <v/>
      </c>
      <c r="AG20" s="268"/>
      <c r="AH20" s="280" t="e">
        <f>IF(AND('Mapa final'!#REF!="Alta",'Mapa final'!#REF!="Catastrófico"),CONCATENATE("R",'Mapa final'!#REF!),"")</f>
        <v>#REF!</v>
      </c>
      <c r="AI20" s="281"/>
      <c r="AJ20" s="281" t="str">
        <f>IF(AND('Mapa final'!$H$18="Alta",'Mapa final'!$L$18="Catastrófico"),CONCATENATE("R",'Mapa final'!$A$18),"")</f>
        <v/>
      </c>
      <c r="AK20" s="281"/>
      <c r="AL20" s="281" t="str">
        <f>IF(AND('Mapa final'!$H$24="Alta",'Mapa final'!$L$24="Catastrófico"),CONCATENATE("R",'Mapa final'!$A$24),"")</f>
        <v/>
      </c>
      <c r="AM20" s="282"/>
      <c r="AN20" s="84"/>
      <c r="AO20" s="234"/>
      <c r="AP20" s="235"/>
      <c r="AQ20" s="235"/>
      <c r="AR20" s="235"/>
      <c r="AS20" s="235"/>
      <c r="AT20" s="236"/>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5">
      <c r="A21" s="84"/>
      <c r="B21" s="220"/>
      <c r="C21" s="220"/>
      <c r="D21" s="221"/>
      <c r="E21" s="264"/>
      <c r="F21" s="265"/>
      <c r="G21" s="265"/>
      <c r="H21" s="265"/>
      <c r="I21" s="265"/>
      <c r="J21" s="292"/>
      <c r="K21" s="293"/>
      <c r="L21" s="293"/>
      <c r="M21" s="293"/>
      <c r="N21" s="293"/>
      <c r="O21" s="294"/>
      <c r="P21" s="292"/>
      <c r="Q21" s="293"/>
      <c r="R21" s="293"/>
      <c r="S21" s="293"/>
      <c r="T21" s="293"/>
      <c r="U21" s="294"/>
      <c r="V21" s="277"/>
      <c r="W21" s="278"/>
      <c r="X21" s="278"/>
      <c r="Y21" s="278"/>
      <c r="Z21" s="278"/>
      <c r="AA21" s="279"/>
      <c r="AB21" s="277"/>
      <c r="AC21" s="278"/>
      <c r="AD21" s="278"/>
      <c r="AE21" s="278"/>
      <c r="AF21" s="278"/>
      <c r="AG21" s="279"/>
      <c r="AH21" s="283"/>
      <c r="AI21" s="284"/>
      <c r="AJ21" s="284"/>
      <c r="AK21" s="284"/>
      <c r="AL21" s="284"/>
      <c r="AM21" s="285"/>
      <c r="AN21" s="84"/>
      <c r="AO21" s="237"/>
      <c r="AP21" s="238"/>
      <c r="AQ21" s="238"/>
      <c r="AR21" s="238"/>
      <c r="AS21" s="238"/>
      <c r="AT21" s="239"/>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3">
      <c r="A22" s="84"/>
      <c r="B22" s="220"/>
      <c r="C22" s="220"/>
      <c r="D22" s="221"/>
      <c r="E22" s="258" t="s">
        <v>117</v>
      </c>
      <c r="F22" s="259"/>
      <c r="G22" s="259"/>
      <c r="H22" s="259"/>
      <c r="I22" s="260"/>
      <c r="J22" s="295" t="str">
        <f ca="1">IF(AND('Mapa final'!$H$14="Media",'Mapa final'!$L$14="Leve"),CONCATENATE("R",'Mapa final'!$A$14),"")</f>
        <v/>
      </c>
      <c r="K22" s="296"/>
      <c r="L22" s="296" t="str">
        <f ca="1">IF(AND('Mapa final'!$H$15="Media",'Mapa final'!$L$15="Leve"),CONCATENATE("R",'Mapa final'!$A$15),"")</f>
        <v/>
      </c>
      <c r="M22" s="296"/>
      <c r="N22" s="296" t="str">
        <f ca="1">IF(AND('Mapa final'!$H$16="Media",'Mapa final'!$L$16="Leve"),CONCATENATE("R",'Mapa final'!$A$16),"")</f>
        <v/>
      </c>
      <c r="O22" s="297"/>
      <c r="P22" s="295" t="str">
        <f ca="1">IF(AND('Mapa final'!$H$14="Media",'Mapa final'!$L$14="Menor"),CONCATENATE("R",'Mapa final'!$A$14),"")</f>
        <v/>
      </c>
      <c r="Q22" s="296"/>
      <c r="R22" s="296" t="str">
        <f ca="1">IF(AND('Mapa final'!$H$15="Media",'Mapa final'!$L$15="Menor"),CONCATENATE("R",'Mapa final'!$A$15),"")</f>
        <v/>
      </c>
      <c r="S22" s="296"/>
      <c r="T22" s="296" t="str">
        <f ca="1">IF(AND('Mapa final'!$H$16="Media",'Mapa final'!$L$16="Menor"),CONCATENATE("R",'Mapa final'!$A$16),"")</f>
        <v/>
      </c>
      <c r="U22" s="297"/>
      <c r="V22" s="295" t="str">
        <f ca="1">IF(AND('Mapa final'!$H$14="Media",'Mapa final'!$L$14="Moderado"),CONCATENATE("R",'Mapa final'!$A$14),"")</f>
        <v/>
      </c>
      <c r="W22" s="296"/>
      <c r="X22" s="296" t="str">
        <f ca="1">IF(AND('Mapa final'!$H$15="Media",'Mapa final'!$L$15="Moderado"),CONCATENATE("R",'Mapa final'!$A$15),"")</f>
        <v/>
      </c>
      <c r="Y22" s="296"/>
      <c r="Z22" s="296" t="str">
        <f ca="1">IF(AND('Mapa final'!$H$16="Media",'Mapa final'!$L$16="Moderado"),CONCATENATE("R",'Mapa final'!$A$16),"")</f>
        <v/>
      </c>
      <c r="AA22" s="297"/>
      <c r="AB22" s="270" t="str">
        <f ca="1">IF(AND('Mapa final'!$H$14="Media",'Mapa final'!$L$14="Mayor"),CONCATENATE("R",'Mapa final'!$A$14),"")</f>
        <v>R1</v>
      </c>
      <c r="AC22" s="271"/>
      <c r="AD22" s="271" t="str">
        <f ca="1">IF(AND('Mapa final'!$H$15="Media",'Mapa final'!$L$15="Mayor"),CONCATENATE("R",'Mapa final'!$A$15),"")</f>
        <v>R2</v>
      </c>
      <c r="AE22" s="271"/>
      <c r="AF22" s="271" t="str">
        <f ca="1">IF(AND('Mapa final'!$H$16="Media",'Mapa final'!$L$16="Mayor"),CONCATENATE("R",'Mapa final'!$A$16),"")</f>
        <v>R3</v>
      </c>
      <c r="AG22" s="273"/>
      <c r="AH22" s="286" t="str">
        <f ca="1">IF(AND('Mapa final'!$H$14="Media",'Mapa final'!$L$14="Catastrófico"),CONCATENATE("R",'Mapa final'!$A$14),"")</f>
        <v/>
      </c>
      <c r="AI22" s="287"/>
      <c r="AJ22" s="287" t="str">
        <f ca="1">IF(AND('Mapa final'!$H$15="Media",'Mapa final'!$L$15="Catastrófico"),CONCATENATE("R",'Mapa final'!$A$15),"")</f>
        <v/>
      </c>
      <c r="AK22" s="287"/>
      <c r="AL22" s="287" t="str">
        <f ca="1">IF(AND('Mapa final'!$H$16="Media",'Mapa final'!$L$16="Catastrófico"),CONCATENATE("R",'Mapa final'!$A$16),"")</f>
        <v/>
      </c>
      <c r="AM22" s="288"/>
      <c r="AN22" s="84"/>
      <c r="AO22" s="240" t="s">
        <v>81</v>
      </c>
      <c r="AP22" s="241"/>
      <c r="AQ22" s="241"/>
      <c r="AR22" s="241"/>
      <c r="AS22" s="241"/>
      <c r="AT22" s="242"/>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3">
      <c r="A23" s="84"/>
      <c r="B23" s="220"/>
      <c r="C23" s="220"/>
      <c r="D23" s="221"/>
      <c r="E23" s="261"/>
      <c r="F23" s="262"/>
      <c r="G23" s="262"/>
      <c r="H23" s="262"/>
      <c r="I23" s="263"/>
      <c r="J23" s="289"/>
      <c r="K23" s="290"/>
      <c r="L23" s="290"/>
      <c r="M23" s="290"/>
      <c r="N23" s="290"/>
      <c r="O23" s="291"/>
      <c r="P23" s="289"/>
      <c r="Q23" s="290"/>
      <c r="R23" s="290"/>
      <c r="S23" s="290"/>
      <c r="T23" s="290"/>
      <c r="U23" s="291"/>
      <c r="V23" s="289"/>
      <c r="W23" s="290"/>
      <c r="X23" s="290"/>
      <c r="Y23" s="290"/>
      <c r="Z23" s="290"/>
      <c r="AA23" s="291"/>
      <c r="AB23" s="272"/>
      <c r="AC23" s="269"/>
      <c r="AD23" s="269"/>
      <c r="AE23" s="269"/>
      <c r="AF23" s="269"/>
      <c r="AG23" s="268"/>
      <c r="AH23" s="280"/>
      <c r="AI23" s="281"/>
      <c r="AJ23" s="281"/>
      <c r="AK23" s="281"/>
      <c r="AL23" s="281"/>
      <c r="AM23" s="282"/>
      <c r="AN23" s="84"/>
      <c r="AO23" s="243"/>
      <c r="AP23" s="244"/>
      <c r="AQ23" s="244"/>
      <c r="AR23" s="244"/>
      <c r="AS23" s="244"/>
      <c r="AT23" s="245"/>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3">
      <c r="A24" s="84"/>
      <c r="B24" s="220"/>
      <c r="C24" s="220"/>
      <c r="D24" s="221"/>
      <c r="E24" s="261"/>
      <c r="F24" s="262"/>
      <c r="G24" s="262"/>
      <c r="H24" s="262"/>
      <c r="I24" s="263"/>
      <c r="J24" s="289" t="str">
        <f ca="1">IF(AND('Mapa final'!$H$17="Media",'Mapa final'!$L$17="Leve"),CONCATENATE("R",'Mapa final'!$A$17),"")</f>
        <v/>
      </c>
      <c r="K24" s="290"/>
      <c r="L24" s="290" t="e">
        <f>IF(AND('Mapa final'!#REF!="Media",'Mapa final'!#REF!="Leve"),CONCATENATE("R",'Mapa final'!#REF!),"")</f>
        <v>#REF!</v>
      </c>
      <c r="M24" s="290"/>
      <c r="N24" s="290" t="e">
        <f>IF(AND('Mapa final'!#REF!="Media",'Mapa final'!#REF!="Leve"),CONCATENATE("R",'Mapa final'!#REF!),"")</f>
        <v>#REF!</v>
      </c>
      <c r="O24" s="291"/>
      <c r="P24" s="289" t="str">
        <f ca="1">IF(AND('Mapa final'!$H$17="Media",'Mapa final'!$L$17="Menor"),CONCATENATE("R",'Mapa final'!$A$17),"")</f>
        <v/>
      </c>
      <c r="Q24" s="290"/>
      <c r="R24" s="290" t="e">
        <f>IF(AND('Mapa final'!#REF!="Media",'Mapa final'!#REF!="Menor"),CONCATENATE("R",'Mapa final'!#REF!),"")</f>
        <v>#REF!</v>
      </c>
      <c r="S24" s="290"/>
      <c r="T24" s="290" t="e">
        <f>IF(AND('Mapa final'!#REF!="Media",'Mapa final'!#REF!="Menor"),CONCATENATE("R",'Mapa final'!#REF!),"")</f>
        <v>#REF!</v>
      </c>
      <c r="U24" s="291"/>
      <c r="V24" s="289" t="str">
        <f ca="1">IF(AND('Mapa final'!$H$17="Media",'Mapa final'!$L$17="Moderado"),CONCATENATE("R",'Mapa final'!$A$17),"")</f>
        <v/>
      </c>
      <c r="W24" s="290"/>
      <c r="X24" s="290" t="e">
        <f>IF(AND('Mapa final'!#REF!="Media",'Mapa final'!#REF!="Moderado"),CONCATENATE("R",'Mapa final'!#REF!),"")</f>
        <v>#REF!</v>
      </c>
      <c r="Y24" s="290"/>
      <c r="Z24" s="290" t="e">
        <f>IF(AND('Mapa final'!#REF!="Media",'Mapa final'!#REF!="Moderado"),CONCATENATE("R",'Mapa final'!#REF!),"")</f>
        <v>#REF!</v>
      </c>
      <c r="AA24" s="291"/>
      <c r="AB24" s="272" t="str">
        <f ca="1">IF(AND('Mapa final'!$H$17="Media",'Mapa final'!$L$17="Mayor"),CONCATENATE("R",'Mapa final'!$A$17),"")</f>
        <v>R4</v>
      </c>
      <c r="AC24" s="269"/>
      <c r="AD24" s="267" t="e">
        <f>IF(AND('Mapa final'!#REF!="Media",'Mapa final'!#REF!="Mayor"),CONCATENATE("R",'Mapa final'!#REF!),"")</f>
        <v>#REF!</v>
      </c>
      <c r="AE24" s="267"/>
      <c r="AF24" s="267" t="e">
        <f>IF(AND('Mapa final'!#REF!="Media",'Mapa final'!#REF!="Mayor"),CONCATENATE("R",'Mapa final'!#REF!),"")</f>
        <v>#REF!</v>
      </c>
      <c r="AG24" s="268"/>
      <c r="AH24" s="280" t="str">
        <f ca="1">IF(AND('Mapa final'!$H$17="Media",'Mapa final'!$L$17="Catastrófico"),CONCATENATE("R",'Mapa final'!$A$17),"")</f>
        <v/>
      </c>
      <c r="AI24" s="281"/>
      <c r="AJ24" s="281" t="e">
        <f>IF(AND('Mapa final'!#REF!="Media",'Mapa final'!#REF!="Catastrófico"),CONCATENATE("R",'Mapa final'!#REF!),"")</f>
        <v>#REF!</v>
      </c>
      <c r="AK24" s="281"/>
      <c r="AL24" s="281" t="e">
        <f>IF(AND('Mapa final'!#REF!="Media",'Mapa final'!#REF!="Catastrófico"),CONCATENATE("R",'Mapa final'!#REF!),"")</f>
        <v>#REF!</v>
      </c>
      <c r="AM24" s="282"/>
      <c r="AN24" s="84"/>
      <c r="AO24" s="243"/>
      <c r="AP24" s="244"/>
      <c r="AQ24" s="244"/>
      <c r="AR24" s="244"/>
      <c r="AS24" s="244"/>
      <c r="AT24" s="245"/>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3">
      <c r="A25" s="84"/>
      <c r="B25" s="220"/>
      <c r="C25" s="220"/>
      <c r="D25" s="221"/>
      <c r="E25" s="261"/>
      <c r="F25" s="262"/>
      <c r="G25" s="262"/>
      <c r="H25" s="262"/>
      <c r="I25" s="263"/>
      <c r="J25" s="289"/>
      <c r="K25" s="290"/>
      <c r="L25" s="290"/>
      <c r="M25" s="290"/>
      <c r="N25" s="290"/>
      <c r="O25" s="291"/>
      <c r="P25" s="289"/>
      <c r="Q25" s="290"/>
      <c r="R25" s="290"/>
      <c r="S25" s="290"/>
      <c r="T25" s="290"/>
      <c r="U25" s="291"/>
      <c r="V25" s="289"/>
      <c r="W25" s="290"/>
      <c r="X25" s="290"/>
      <c r="Y25" s="290"/>
      <c r="Z25" s="290"/>
      <c r="AA25" s="291"/>
      <c r="AB25" s="272"/>
      <c r="AC25" s="269"/>
      <c r="AD25" s="267"/>
      <c r="AE25" s="267"/>
      <c r="AF25" s="267"/>
      <c r="AG25" s="268"/>
      <c r="AH25" s="280"/>
      <c r="AI25" s="281"/>
      <c r="AJ25" s="281"/>
      <c r="AK25" s="281"/>
      <c r="AL25" s="281"/>
      <c r="AM25" s="282"/>
      <c r="AN25" s="84"/>
      <c r="AO25" s="243"/>
      <c r="AP25" s="244"/>
      <c r="AQ25" s="244"/>
      <c r="AR25" s="244"/>
      <c r="AS25" s="244"/>
      <c r="AT25" s="245"/>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3">
      <c r="A26" s="84"/>
      <c r="B26" s="220"/>
      <c r="C26" s="220"/>
      <c r="D26" s="221"/>
      <c r="E26" s="261"/>
      <c r="F26" s="262"/>
      <c r="G26" s="262"/>
      <c r="H26" s="262"/>
      <c r="I26" s="263"/>
      <c r="J26" s="289" t="e">
        <f>IF(AND('Mapa final'!#REF!="Media",'Mapa final'!#REF!="Leve"),CONCATENATE("R",'Mapa final'!#REF!),"")</f>
        <v>#REF!</v>
      </c>
      <c r="K26" s="290"/>
      <c r="L26" s="290" t="e">
        <f>IF(AND('Mapa final'!#REF!="Media",'Mapa final'!#REF!="Leve"),CONCATENATE("R",'Mapa final'!#REF!),"")</f>
        <v>#REF!</v>
      </c>
      <c r="M26" s="290"/>
      <c r="N26" s="290" t="e">
        <f>IF(AND('Mapa final'!#REF!="Media",'Mapa final'!#REF!="Leve"),CONCATENATE("R",'Mapa final'!#REF!),"")</f>
        <v>#REF!</v>
      </c>
      <c r="O26" s="291"/>
      <c r="P26" s="289" t="e">
        <f>IF(AND('Mapa final'!#REF!="Media",'Mapa final'!#REF!="Menor"),CONCATENATE("R",'Mapa final'!#REF!),"")</f>
        <v>#REF!</v>
      </c>
      <c r="Q26" s="290"/>
      <c r="R26" s="290" t="e">
        <f>IF(AND('Mapa final'!#REF!="Media",'Mapa final'!#REF!="Menor"),CONCATENATE("R",'Mapa final'!#REF!),"")</f>
        <v>#REF!</v>
      </c>
      <c r="S26" s="290"/>
      <c r="T26" s="290" t="e">
        <f>IF(AND('Mapa final'!#REF!="Media",'Mapa final'!#REF!="Menor"),CONCATENATE("R",'Mapa final'!#REF!),"")</f>
        <v>#REF!</v>
      </c>
      <c r="U26" s="291"/>
      <c r="V26" s="289" t="e">
        <f>IF(AND('Mapa final'!#REF!="Media",'Mapa final'!#REF!="Moderado"),CONCATENATE("R",'Mapa final'!#REF!),"")</f>
        <v>#REF!</v>
      </c>
      <c r="W26" s="290"/>
      <c r="X26" s="290" t="e">
        <f>IF(AND('Mapa final'!#REF!="Media",'Mapa final'!#REF!="Moderado"),CONCATENATE("R",'Mapa final'!#REF!),"")</f>
        <v>#REF!</v>
      </c>
      <c r="Y26" s="290"/>
      <c r="Z26" s="290" t="e">
        <f>IF(AND('Mapa final'!#REF!="Media",'Mapa final'!#REF!="Moderado"),CONCATENATE("R",'Mapa final'!#REF!),"")</f>
        <v>#REF!</v>
      </c>
      <c r="AA26" s="291"/>
      <c r="AB26" s="272" t="e">
        <f>IF(AND('Mapa final'!#REF!="Media",'Mapa final'!#REF!="Mayor"),CONCATENATE("R",'Mapa final'!#REF!),"")</f>
        <v>#REF!</v>
      </c>
      <c r="AC26" s="269"/>
      <c r="AD26" s="267" t="e">
        <f>IF(AND('Mapa final'!#REF!="Media",'Mapa final'!#REF!="Mayor"),CONCATENATE("R",'Mapa final'!#REF!),"")</f>
        <v>#REF!</v>
      </c>
      <c r="AE26" s="267"/>
      <c r="AF26" s="267" t="e">
        <f>IF(AND('Mapa final'!#REF!="Media",'Mapa final'!#REF!="Mayor"),CONCATENATE("R",'Mapa final'!#REF!),"")</f>
        <v>#REF!</v>
      </c>
      <c r="AG26" s="268"/>
      <c r="AH26" s="280" t="e">
        <f>IF(AND('Mapa final'!#REF!="Media",'Mapa final'!#REF!="Catastrófico"),CONCATENATE("R",'Mapa final'!#REF!),"")</f>
        <v>#REF!</v>
      </c>
      <c r="AI26" s="281"/>
      <c r="AJ26" s="281" t="e">
        <f>IF(AND('Mapa final'!#REF!="Media",'Mapa final'!#REF!="Catastrófico"),CONCATENATE("R",'Mapa final'!#REF!),"")</f>
        <v>#REF!</v>
      </c>
      <c r="AK26" s="281"/>
      <c r="AL26" s="281" t="e">
        <f>IF(AND('Mapa final'!#REF!="Media",'Mapa final'!#REF!="Catastrófico"),CONCATENATE("R",'Mapa final'!#REF!),"")</f>
        <v>#REF!</v>
      </c>
      <c r="AM26" s="282"/>
      <c r="AN26" s="84"/>
      <c r="AO26" s="243"/>
      <c r="AP26" s="244"/>
      <c r="AQ26" s="244"/>
      <c r="AR26" s="244"/>
      <c r="AS26" s="244"/>
      <c r="AT26" s="245"/>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3">
      <c r="A27" s="84"/>
      <c r="B27" s="220"/>
      <c r="C27" s="220"/>
      <c r="D27" s="221"/>
      <c r="E27" s="261"/>
      <c r="F27" s="262"/>
      <c r="G27" s="262"/>
      <c r="H27" s="262"/>
      <c r="I27" s="263"/>
      <c r="J27" s="289"/>
      <c r="K27" s="290"/>
      <c r="L27" s="290"/>
      <c r="M27" s="290"/>
      <c r="N27" s="290"/>
      <c r="O27" s="291"/>
      <c r="P27" s="289"/>
      <c r="Q27" s="290"/>
      <c r="R27" s="290"/>
      <c r="S27" s="290"/>
      <c r="T27" s="290"/>
      <c r="U27" s="291"/>
      <c r="V27" s="289"/>
      <c r="W27" s="290"/>
      <c r="X27" s="290"/>
      <c r="Y27" s="290"/>
      <c r="Z27" s="290"/>
      <c r="AA27" s="291"/>
      <c r="AB27" s="272"/>
      <c r="AC27" s="269"/>
      <c r="AD27" s="267"/>
      <c r="AE27" s="267"/>
      <c r="AF27" s="267"/>
      <c r="AG27" s="268"/>
      <c r="AH27" s="280"/>
      <c r="AI27" s="281"/>
      <c r="AJ27" s="281"/>
      <c r="AK27" s="281"/>
      <c r="AL27" s="281"/>
      <c r="AM27" s="282"/>
      <c r="AN27" s="84"/>
      <c r="AO27" s="243"/>
      <c r="AP27" s="244"/>
      <c r="AQ27" s="244"/>
      <c r="AR27" s="244"/>
      <c r="AS27" s="244"/>
      <c r="AT27" s="245"/>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3">
      <c r="A28" s="84"/>
      <c r="B28" s="220"/>
      <c r="C28" s="220"/>
      <c r="D28" s="221"/>
      <c r="E28" s="261"/>
      <c r="F28" s="262"/>
      <c r="G28" s="262"/>
      <c r="H28" s="262"/>
      <c r="I28" s="263"/>
      <c r="J28" s="289" t="e">
        <f>IF(AND('Mapa final'!#REF!="Media",'Mapa final'!#REF!="Leve"),CONCATENATE("R",'Mapa final'!#REF!),"")</f>
        <v>#REF!</v>
      </c>
      <c r="K28" s="290"/>
      <c r="L28" s="290" t="str">
        <f>IF(AND('Mapa final'!$H$18="Media",'Mapa final'!$L$18="Leve"),CONCATENATE("R",'Mapa final'!$A$18),"")</f>
        <v/>
      </c>
      <c r="M28" s="290"/>
      <c r="N28" s="290" t="str">
        <f>IF(AND('Mapa final'!$H$24="Media",'Mapa final'!$L$24="Leve"),CONCATENATE("R",'Mapa final'!$A$24),"")</f>
        <v/>
      </c>
      <c r="O28" s="291"/>
      <c r="P28" s="289" t="e">
        <f>IF(AND('Mapa final'!#REF!="Media",'Mapa final'!#REF!="Menor"),CONCATENATE("R",'Mapa final'!#REF!),"")</f>
        <v>#REF!</v>
      </c>
      <c r="Q28" s="290"/>
      <c r="R28" s="290" t="str">
        <f>IF(AND('Mapa final'!$H$18="Media",'Mapa final'!$L$18="Menor"),CONCATENATE("R",'Mapa final'!$A$18),"")</f>
        <v/>
      </c>
      <c r="S28" s="290"/>
      <c r="T28" s="290" t="str">
        <f>IF(AND('Mapa final'!$H$24="Media",'Mapa final'!$L$24="Menor"),CONCATENATE("R",'Mapa final'!$A$24),"")</f>
        <v/>
      </c>
      <c r="U28" s="291"/>
      <c r="V28" s="289" t="e">
        <f>IF(AND('Mapa final'!#REF!="Media",'Mapa final'!#REF!="Moderado"),CONCATENATE("R",'Mapa final'!#REF!),"")</f>
        <v>#REF!</v>
      </c>
      <c r="W28" s="290"/>
      <c r="X28" s="290" t="str">
        <f>IF(AND('Mapa final'!$H$18="Media",'Mapa final'!$L$18="Moderado"),CONCATENATE("R",'Mapa final'!$A$18),"")</f>
        <v/>
      </c>
      <c r="Y28" s="290"/>
      <c r="Z28" s="290" t="str">
        <f>IF(AND('Mapa final'!$H$24="Media",'Mapa final'!$L$24="Moderado"),CONCATENATE("R",'Mapa final'!$A$24),"")</f>
        <v/>
      </c>
      <c r="AA28" s="291"/>
      <c r="AB28" s="272" t="e">
        <f>IF(AND('Mapa final'!#REF!="Media",'Mapa final'!#REF!="Mayor"),CONCATENATE("R",'Mapa final'!#REF!),"")</f>
        <v>#REF!</v>
      </c>
      <c r="AC28" s="269"/>
      <c r="AD28" s="267" t="str">
        <f>IF(AND('Mapa final'!$H$18="Media",'Mapa final'!$L$18="Mayor"),CONCATENATE("R",'Mapa final'!$A$18),"")</f>
        <v/>
      </c>
      <c r="AE28" s="267"/>
      <c r="AF28" s="267" t="str">
        <f>IF(AND('Mapa final'!$H$24="Media",'Mapa final'!$L$24="Mayor"),CONCATENATE("R",'Mapa final'!$A$24),"")</f>
        <v/>
      </c>
      <c r="AG28" s="268"/>
      <c r="AH28" s="280" t="e">
        <f>IF(AND('Mapa final'!#REF!="Media",'Mapa final'!#REF!="Catastrófico"),CONCATENATE("R",'Mapa final'!#REF!),"")</f>
        <v>#REF!</v>
      </c>
      <c r="AI28" s="281"/>
      <c r="AJ28" s="281" t="str">
        <f>IF(AND('Mapa final'!$H$18="Media",'Mapa final'!$L$18="Catastrófico"),CONCATENATE("R",'Mapa final'!$A$18),"")</f>
        <v/>
      </c>
      <c r="AK28" s="281"/>
      <c r="AL28" s="281" t="str">
        <f>IF(AND('Mapa final'!$H$24="Media",'Mapa final'!$L$24="Catastrófico"),CONCATENATE("R",'Mapa final'!$A$24),"")</f>
        <v/>
      </c>
      <c r="AM28" s="282"/>
      <c r="AN28" s="84"/>
      <c r="AO28" s="243"/>
      <c r="AP28" s="244"/>
      <c r="AQ28" s="244"/>
      <c r="AR28" s="244"/>
      <c r="AS28" s="244"/>
      <c r="AT28" s="245"/>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 thickBot="1" x14ac:dyDescent="0.35">
      <c r="A29" s="84"/>
      <c r="B29" s="220"/>
      <c r="C29" s="220"/>
      <c r="D29" s="221"/>
      <c r="E29" s="264"/>
      <c r="F29" s="265"/>
      <c r="G29" s="265"/>
      <c r="H29" s="265"/>
      <c r="I29" s="266"/>
      <c r="J29" s="289"/>
      <c r="K29" s="290"/>
      <c r="L29" s="290"/>
      <c r="M29" s="290"/>
      <c r="N29" s="290"/>
      <c r="O29" s="291"/>
      <c r="P29" s="292"/>
      <c r="Q29" s="293"/>
      <c r="R29" s="293"/>
      <c r="S29" s="293"/>
      <c r="T29" s="293"/>
      <c r="U29" s="294"/>
      <c r="V29" s="292"/>
      <c r="W29" s="293"/>
      <c r="X29" s="293"/>
      <c r="Y29" s="293"/>
      <c r="Z29" s="293"/>
      <c r="AA29" s="294"/>
      <c r="AB29" s="277"/>
      <c r="AC29" s="278"/>
      <c r="AD29" s="278"/>
      <c r="AE29" s="278"/>
      <c r="AF29" s="278"/>
      <c r="AG29" s="279"/>
      <c r="AH29" s="283"/>
      <c r="AI29" s="284"/>
      <c r="AJ29" s="284"/>
      <c r="AK29" s="284"/>
      <c r="AL29" s="284"/>
      <c r="AM29" s="285"/>
      <c r="AN29" s="84"/>
      <c r="AO29" s="246"/>
      <c r="AP29" s="247"/>
      <c r="AQ29" s="247"/>
      <c r="AR29" s="247"/>
      <c r="AS29" s="247"/>
      <c r="AT29" s="248"/>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3">
      <c r="A30" s="84"/>
      <c r="B30" s="220"/>
      <c r="C30" s="220"/>
      <c r="D30" s="221"/>
      <c r="E30" s="258" t="s">
        <v>114</v>
      </c>
      <c r="F30" s="259"/>
      <c r="G30" s="259"/>
      <c r="H30" s="259"/>
      <c r="I30" s="259"/>
      <c r="J30" s="304" t="str">
        <f ca="1">IF(AND('Mapa final'!$H$14="Baja",'Mapa final'!$L$14="Leve"),CONCATENATE("R",'Mapa final'!$A$14),"")</f>
        <v/>
      </c>
      <c r="K30" s="305"/>
      <c r="L30" s="305" t="str">
        <f ca="1">IF(AND('Mapa final'!$H$15="Baja",'Mapa final'!$L$15="Leve"),CONCATENATE("R",'Mapa final'!$A$15),"")</f>
        <v/>
      </c>
      <c r="M30" s="305"/>
      <c r="N30" s="305" t="str">
        <f ca="1">IF(AND('Mapa final'!$H$16="Baja",'Mapa final'!$L$16="Leve"),CONCATENATE("R",'Mapa final'!$A$16),"")</f>
        <v/>
      </c>
      <c r="O30" s="306"/>
      <c r="P30" s="296" t="str">
        <f ca="1">IF(AND('Mapa final'!$H$14="Baja",'Mapa final'!$L$14="Menor"),CONCATENATE("R",'Mapa final'!$A$14),"")</f>
        <v/>
      </c>
      <c r="Q30" s="296"/>
      <c r="R30" s="296" t="str">
        <f ca="1">IF(AND('Mapa final'!$H$15="Baja",'Mapa final'!$L$15="Menor"),CONCATENATE("R",'Mapa final'!$A$15),"")</f>
        <v/>
      </c>
      <c r="S30" s="296"/>
      <c r="T30" s="296" t="str">
        <f ca="1">IF(AND('Mapa final'!$H$16="Baja",'Mapa final'!$L$16="Menor"),CONCATENATE("R",'Mapa final'!$A$16),"")</f>
        <v/>
      </c>
      <c r="U30" s="297"/>
      <c r="V30" s="295" t="str">
        <f ca="1">IF(AND('Mapa final'!$H$14="Baja",'Mapa final'!$L$14="Moderado"),CONCATENATE("R",'Mapa final'!$A$14),"")</f>
        <v/>
      </c>
      <c r="W30" s="296"/>
      <c r="X30" s="296" t="str">
        <f ca="1">IF(AND('Mapa final'!$H$15="Baja",'Mapa final'!$L$15="Moderado"),CONCATENATE("R",'Mapa final'!$A$15),"")</f>
        <v/>
      </c>
      <c r="Y30" s="296"/>
      <c r="Z30" s="296" t="str">
        <f ca="1">IF(AND('Mapa final'!$H$16="Baja",'Mapa final'!$L$16="Moderado"),CONCATENATE("R",'Mapa final'!$A$16),"")</f>
        <v/>
      </c>
      <c r="AA30" s="297"/>
      <c r="AB30" s="270" t="str">
        <f ca="1">IF(AND('Mapa final'!$H$14="Baja",'Mapa final'!$L$14="Mayor"),CONCATENATE("R",'Mapa final'!$A$14),"")</f>
        <v/>
      </c>
      <c r="AC30" s="271"/>
      <c r="AD30" s="271" t="str">
        <f ca="1">IF(AND('Mapa final'!$H$15="Baja",'Mapa final'!$L$15="Mayor"),CONCATENATE("R",'Mapa final'!$A$15),"")</f>
        <v/>
      </c>
      <c r="AE30" s="271"/>
      <c r="AF30" s="271" t="str">
        <f ca="1">IF(AND('Mapa final'!$H$16="Baja",'Mapa final'!$L$16="Mayor"),CONCATENATE("R",'Mapa final'!$A$16),"")</f>
        <v/>
      </c>
      <c r="AG30" s="273"/>
      <c r="AH30" s="286" t="str">
        <f ca="1">IF(AND('Mapa final'!$H$14="Baja",'Mapa final'!$L$14="Catastrófico"),CONCATENATE("R",'Mapa final'!$A$14),"")</f>
        <v/>
      </c>
      <c r="AI30" s="287"/>
      <c r="AJ30" s="287" t="str">
        <f ca="1">IF(AND('Mapa final'!$H$15="Baja",'Mapa final'!$L$15="Catastrófico"),CONCATENATE("R",'Mapa final'!$A$15),"")</f>
        <v/>
      </c>
      <c r="AK30" s="287"/>
      <c r="AL30" s="287" t="str">
        <f ca="1">IF(AND('Mapa final'!$H$16="Baja",'Mapa final'!$L$16="Catastrófico"),CONCATENATE("R",'Mapa final'!$A$16),"")</f>
        <v/>
      </c>
      <c r="AM30" s="288"/>
      <c r="AN30" s="84"/>
      <c r="AO30" s="249" t="s">
        <v>82</v>
      </c>
      <c r="AP30" s="250"/>
      <c r="AQ30" s="250"/>
      <c r="AR30" s="250"/>
      <c r="AS30" s="250"/>
      <c r="AT30" s="251"/>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3">
      <c r="A31" s="84"/>
      <c r="B31" s="220"/>
      <c r="C31" s="220"/>
      <c r="D31" s="221"/>
      <c r="E31" s="261"/>
      <c r="F31" s="262"/>
      <c r="G31" s="262"/>
      <c r="H31" s="262"/>
      <c r="I31" s="275"/>
      <c r="J31" s="300"/>
      <c r="K31" s="298"/>
      <c r="L31" s="298"/>
      <c r="M31" s="298"/>
      <c r="N31" s="298"/>
      <c r="O31" s="299"/>
      <c r="P31" s="290"/>
      <c r="Q31" s="290"/>
      <c r="R31" s="290"/>
      <c r="S31" s="290"/>
      <c r="T31" s="290"/>
      <c r="U31" s="291"/>
      <c r="V31" s="289"/>
      <c r="W31" s="290"/>
      <c r="X31" s="290"/>
      <c r="Y31" s="290"/>
      <c r="Z31" s="290"/>
      <c r="AA31" s="291"/>
      <c r="AB31" s="272"/>
      <c r="AC31" s="269"/>
      <c r="AD31" s="269"/>
      <c r="AE31" s="269"/>
      <c r="AF31" s="269"/>
      <c r="AG31" s="268"/>
      <c r="AH31" s="280"/>
      <c r="AI31" s="281"/>
      <c r="AJ31" s="281"/>
      <c r="AK31" s="281"/>
      <c r="AL31" s="281"/>
      <c r="AM31" s="282"/>
      <c r="AN31" s="84"/>
      <c r="AO31" s="252"/>
      <c r="AP31" s="253"/>
      <c r="AQ31" s="253"/>
      <c r="AR31" s="253"/>
      <c r="AS31" s="253"/>
      <c r="AT31" s="25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3">
      <c r="A32" s="84"/>
      <c r="B32" s="220"/>
      <c r="C32" s="220"/>
      <c r="D32" s="221"/>
      <c r="E32" s="261"/>
      <c r="F32" s="262"/>
      <c r="G32" s="262"/>
      <c r="H32" s="262"/>
      <c r="I32" s="275"/>
      <c r="J32" s="300" t="str">
        <f ca="1">IF(AND('Mapa final'!$H$17="Baja",'Mapa final'!$L$17="Leve"),CONCATENATE("R",'Mapa final'!$A$17),"")</f>
        <v/>
      </c>
      <c r="K32" s="298"/>
      <c r="L32" s="298" t="e">
        <f>IF(AND('Mapa final'!#REF!="Baja",'Mapa final'!#REF!="Leve"),CONCATENATE("R",'Mapa final'!#REF!),"")</f>
        <v>#REF!</v>
      </c>
      <c r="M32" s="298"/>
      <c r="N32" s="298" t="e">
        <f>IF(AND('Mapa final'!#REF!="Baja",'Mapa final'!#REF!="Leve"),CONCATENATE("R",'Mapa final'!#REF!),"")</f>
        <v>#REF!</v>
      </c>
      <c r="O32" s="299"/>
      <c r="P32" s="290" t="str">
        <f ca="1">IF(AND('Mapa final'!$H$17="Baja",'Mapa final'!$L$17="Menor"),CONCATENATE("R",'Mapa final'!$A$17),"")</f>
        <v/>
      </c>
      <c r="Q32" s="290"/>
      <c r="R32" s="290" t="e">
        <f>IF(AND('Mapa final'!#REF!="Baja",'Mapa final'!#REF!="Menor"),CONCATENATE("R",'Mapa final'!#REF!),"")</f>
        <v>#REF!</v>
      </c>
      <c r="S32" s="290"/>
      <c r="T32" s="290" t="e">
        <f>IF(AND('Mapa final'!#REF!="Baja",'Mapa final'!#REF!="Menor"),CONCATENATE("R",'Mapa final'!#REF!),"")</f>
        <v>#REF!</v>
      </c>
      <c r="U32" s="291"/>
      <c r="V32" s="289" t="str">
        <f ca="1">IF(AND('Mapa final'!$H$17="Baja",'Mapa final'!$L$17="Moderado"),CONCATENATE("R",'Mapa final'!$A$17),"")</f>
        <v/>
      </c>
      <c r="W32" s="290"/>
      <c r="X32" s="290" t="e">
        <f>IF(AND('Mapa final'!#REF!="Baja",'Mapa final'!#REF!="Moderado"),CONCATENATE("R",'Mapa final'!#REF!),"")</f>
        <v>#REF!</v>
      </c>
      <c r="Y32" s="290"/>
      <c r="Z32" s="290" t="e">
        <f>IF(AND('Mapa final'!#REF!="Baja",'Mapa final'!#REF!="Moderado"),CONCATENATE("R",'Mapa final'!#REF!),"")</f>
        <v>#REF!</v>
      </c>
      <c r="AA32" s="291"/>
      <c r="AB32" s="272" t="str">
        <f ca="1">IF(AND('Mapa final'!$H$17="Baja",'Mapa final'!$L$17="Mayor"),CONCATENATE("R",'Mapa final'!$A$17),"")</f>
        <v/>
      </c>
      <c r="AC32" s="269"/>
      <c r="AD32" s="267" t="e">
        <f>IF(AND('Mapa final'!#REF!="Baja",'Mapa final'!#REF!="Mayor"),CONCATENATE("R",'Mapa final'!#REF!),"")</f>
        <v>#REF!</v>
      </c>
      <c r="AE32" s="267"/>
      <c r="AF32" s="267" t="e">
        <f>IF(AND('Mapa final'!#REF!="Baja",'Mapa final'!#REF!="Mayor"),CONCATENATE("R",'Mapa final'!#REF!),"")</f>
        <v>#REF!</v>
      </c>
      <c r="AG32" s="268"/>
      <c r="AH32" s="280" t="str">
        <f ca="1">IF(AND('Mapa final'!$H$17="Baja",'Mapa final'!$L$17="Catastrófico"),CONCATENATE("R",'Mapa final'!$A$17),"")</f>
        <v/>
      </c>
      <c r="AI32" s="281"/>
      <c r="AJ32" s="281" t="e">
        <f>IF(AND('Mapa final'!#REF!="Baja",'Mapa final'!#REF!="Catastrófico"),CONCATENATE("R",'Mapa final'!#REF!),"")</f>
        <v>#REF!</v>
      </c>
      <c r="AK32" s="281"/>
      <c r="AL32" s="281" t="e">
        <f>IF(AND('Mapa final'!#REF!="Baja",'Mapa final'!#REF!="Catastrófico"),CONCATENATE("R",'Mapa final'!#REF!),"")</f>
        <v>#REF!</v>
      </c>
      <c r="AM32" s="282"/>
      <c r="AN32" s="84"/>
      <c r="AO32" s="252"/>
      <c r="AP32" s="253"/>
      <c r="AQ32" s="253"/>
      <c r="AR32" s="253"/>
      <c r="AS32" s="253"/>
      <c r="AT32" s="25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3">
      <c r="A33" s="84"/>
      <c r="B33" s="220"/>
      <c r="C33" s="220"/>
      <c r="D33" s="221"/>
      <c r="E33" s="261"/>
      <c r="F33" s="262"/>
      <c r="G33" s="262"/>
      <c r="H33" s="262"/>
      <c r="I33" s="275"/>
      <c r="J33" s="300"/>
      <c r="K33" s="298"/>
      <c r="L33" s="298"/>
      <c r="M33" s="298"/>
      <c r="N33" s="298"/>
      <c r="O33" s="299"/>
      <c r="P33" s="290"/>
      <c r="Q33" s="290"/>
      <c r="R33" s="290"/>
      <c r="S33" s="290"/>
      <c r="T33" s="290"/>
      <c r="U33" s="291"/>
      <c r="V33" s="289"/>
      <c r="W33" s="290"/>
      <c r="X33" s="290"/>
      <c r="Y33" s="290"/>
      <c r="Z33" s="290"/>
      <c r="AA33" s="291"/>
      <c r="AB33" s="272"/>
      <c r="AC33" s="269"/>
      <c r="AD33" s="267"/>
      <c r="AE33" s="267"/>
      <c r="AF33" s="267"/>
      <c r="AG33" s="268"/>
      <c r="AH33" s="280"/>
      <c r="AI33" s="281"/>
      <c r="AJ33" s="281"/>
      <c r="AK33" s="281"/>
      <c r="AL33" s="281"/>
      <c r="AM33" s="282"/>
      <c r="AN33" s="84"/>
      <c r="AO33" s="252"/>
      <c r="AP33" s="253"/>
      <c r="AQ33" s="253"/>
      <c r="AR33" s="253"/>
      <c r="AS33" s="253"/>
      <c r="AT33" s="25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3">
      <c r="A34" s="84"/>
      <c r="B34" s="220"/>
      <c r="C34" s="220"/>
      <c r="D34" s="221"/>
      <c r="E34" s="261"/>
      <c r="F34" s="262"/>
      <c r="G34" s="262"/>
      <c r="H34" s="262"/>
      <c r="I34" s="275"/>
      <c r="J34" s="300" t="e">
        <f>IF(AND('Mapa final'!#REF!="Baja",'Mapa final'!#REF!="Leve"),CONCATENATE("R",'Mapa final'!#REF!),"")</f>
        <v>#REF!</v>
      </c>
      <c r="K34" s="298"/>
      <c r="L34" s="298" t="e">
        <f>IF(AND('Mapa final'!#REF!="Baja",'Mapa final'!#REF!="Leve"),CONCATENATE("R",'Mapa final'!#REF!),"")</f>
        <v>#REF!</v>
      </c>
      <c r="M34" s="298"/>
      <c r="N34" s="298" t="e">
        <f>IF(AND('Mapa final'!#REF!="Baja",'Mapa final'!#REF!="Leve"),CONCATENATE("R",'Mapa final'!#REF!),"")</f>
        <v>#REF!</v>
      </c>
      <c r="O34" s="299"/>
      <c r="P34" s="290" t="e">
        <f>IF(AND('Mapa final'!#REF!="Baja",'Mapa final'!#REF!="Menor"),CONCATENATE("R",'Mapa final'!#REF!),"")</f>
        <v>#REF!</v>
      </c>
      <c r="Q34" s="290"/>
      <c r="R34" s="290" t="e">
        <f>IF(AND('Mapa final'!#REF!="Baja",'Mapa final'!#REF!="Menor"),CONCATENATE("R",'Mapa final'!#REF!),"")</f>
        <v>#REF!</v>
      </c>
      <c r="S34" s="290"/>
      <c r="T34" s="290" t="e">
        <f>IF(AND('Mapa final'!#REF!="Baja",'Mapa final'!#REF!="Menor"),CONCATENATE("R",'Mapa final'!#REF!),"")</f>
        <v>#REF!</v>
      </c>
      <c r="U34" s="291"/>
      <c r="V34" s="289" t="e">
        <f>IF(AND('Mapa final'!#REF!="Baja",'Mapa final'!#REF!="Moderado"),CONCATENATE("R",'Mapa final'!#REF!),"")</f>
        <v>#REF!</v>
      </c>
      <c r="W34" s="290"/>
      <c r="X34" s="290" t="e">
        <f>IF(AND('Mapa final'!#REF!="Baja",'Mapa final'!#REF!="Moderado"),CONCATENATE("R",'Mapa final'!#REF!),"")</f>
        <v>#REF!</v>
      </c>
      <c r="Y34" s="290"/>
      <c r="Z34" s="290" t="e">
        <f>IF(AND('Mapa final'!#REF!="Baja",'Mapa final'!#REF!="Moderado"),CONCATENATE("R",'Mapa final'!#REF!),"")</f>
        <v>#REF!</v>
      </c>
      <c r="AA34" s="291"/>
      <c r="AB34" s="272" t="e">
        <f>IF(AND('Mapa final'!#REF!="Baja",'Mapa final'!#REF!="Mayor"),CONCATENATE("R",'Mapa final'!#REF!),"")</f>
        <v>#REF!</v>
      </c>
      <c r="AC34" s="269"/>
      <c r="AD34" s="267" t="e">
        <f>IF(AND('Mapa final'!#REF!="Baja",'Mapa final'!#REF!="Mayor"),CONCATENATE("R",'Mapa final'!#REF!),"")</f>
        <v>#REF!</v>
      </c>
      <c r="AE34" s="267"/>
      <c r="AF34" s="267" t="e">
        <f>IF(AND('Mapa final'!#REF!="Baja",'Mapa final'!#REF!="Mayor"),CONCATENATE("R",'Mapa final'!#REF!),"")</f>
        <v>#REF!</v>
      </c>
      <c r="AG34" s="268"/>
      <c r="AH34" s="280" t="e">
        <f>IF(AND('Mapa final'!#REF!="Baja",'Mapa final'!#REF!="Catastrófico"),CONCATENATE("R",'Mapa final'!#REF!),"")</f>
        <v>#REF!</v>
      </c>
      <c r="AI34" s="281"/>
      <c r="AJ34" s="281" t="e">
        <f>IF(AND('Mapa final'!#REF!="Baja",'Mapa final'!#REF!="Catastrófico"),CONCATENATE("R",'Mapa final'!#REF!),"")</f>
        <v>#REF!</v>
      </c>
      <c r="AK34" s="281"/>
      <c r="AL34" s="281" t="e">
        <f>IF(AND('Mapa final'!#REF!="Baja",'Mapa final'!#REF!="Catastrófico"),CONCATENATE("R",'Mapa final'!#REF!),"")</f>
        <v>#REF!</v>
      </c>
      <c r="AM34" s="282"/>
      <c r="AN34" s="84"/>
      <c r="AO34" s="252"/>
      <c r="AP34" s="253"/>
      <c r="AQ34" s="253"/>
      <c r="AR34" s="253"/>
      <c r="AS34" s="253"/>
      <c r="AT34" s="25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3">
      <c r="A35" s="84"/>
      <c r="B35" s="220"/>
      <c r="C35" s="220"/>
      <c r="D35" s="221"/>
      <c r="E35" s="261"/>
      <c r="F35" s="262"/>
      <c r="G35" s="262"/>
      <c r="H35" s="262"/>
      <c r="I35" s="275"/>
      <c r="J35" s="300"/>
      <c r="K35" s="298"/>
      <c r="L35" s="298"/>
      <c r="M35" s="298"/>
      <c r="N35" s="298"/>
      <c r="O35" s="299"/>
      <c r="P35" s="290"/>
      <c r="Q35" s="290"/>
      <c r="R35" s="290"/>
      <c r="S35" s="290"/>
      <c r="T35" s="290"/>
      <c r="U35" s="291"/>
      <c r="V35" s="289"/>
      <c r="W35" s="290"/>
      <c r="X35" s="290"/>
      <c r="Y35" s="290"/>
      <c r="Z35" s="290"/>
      <c r="AA35" s="291"/>
      <c r="AB35" s="272"/>
      <c r="AC35" s="269"/>
      <c r="AD35" s="267"/>
      <c r="AE35" s="267"/>
      <c r="AF35" s="267"/>
      <c r="AG35" s="268"/>
      <c r="AH35" s="280"/>
      <c r="AI35" s="281"/>
      <c r="AJ35" s="281"/>
      <c r="AK35" s="281"/>
      <c r="AL35" s="281"/>
      <c r="AM35" s="282"/>
      <c r="AN35" s="84"/>
      <c r="AO35" s="252"/>
      <c r="AP35" s="253"/>
      <c r="AQ35" s="253"/>
      <c r="AR35" s="253"/>
      <c r="AS35" s="253"/>
      <c r="AT35" s="25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3">
      <c r="A36" s="84"/>
      <c r="B36" s="220"/>
      <c r="C36" s="220"/>
      <c r="D36" s="221"/>
      <c r="E36" s="261"/>
      <c r="F36" s="262"/>
      <c r="G36" s="262"/>
      <c r="H36" s="262"/>
      <c r="I36" s="275"/>
      <c r="J36" s="300" t="e">
        <f>IF(AND('Mapa final'!#REF!="Baja",'Mapa final'!#REF!="Leve"),CONCATENATE("R",'Mapa final'!#REF!),"")</f>
        <v>#REF!</v>
      </c>
      <c r="K36" s="298"/>
      <c r="L36" s="298" t="str">
        <f>IF(AND('Mapa final'!$H$18="Baja",'Mapa final'!$L$18="Leve"),CONCATENATE("R",'Mapa final'!$A$18),"")</f>
        <v/>
      </c>
      <c r="M36" s="298"/>
      <c r="N36" s="298" t="str">
        <f>IF(AND('Mapa final'!$H$24="Baja",'Mapa final'!$L$24="Leve"),CONCATENATE("R",'Mapa final'!$A$24),"")</f>
        <v/>
      </c>
      <c r="O36" s="299"/>
      <c r="P36" s="290" t="e">
        <f>IF(AND('Mapa final'!#REF!="Baja",'Mapa final'!#REF!="Menor"),CONCATENATE("R",'Mapa final'!#REF!),"")</f>
        <v>#REF!</v>
      </c>
      <c r="Q36" s="290"/>
      <c r="R36" s="290" t="str">
        <f>IF(AND('Mapa final'!$H$18="Baja",'Mapa final'!$L$18="Menor"),CONCATENATE("R",'Mapa final'!$A$18),"")</f>
        <v/>
      </c>
      <c r="S36" s="290"/>
      <c r="T36" s="290" t="str">
        <f>IF(AND('Mapa final'!$H$24="Baja",'Mapa final'!$L$24="Menor"),CONCATENATE("R",'Mapa final'!$A$24),"")</f>
        <v/>
      </c>
      <c r="U36" s="291"/>
      <c r="V36" s="289" t="e">
        <f>IF(AND('Mapa final'!#REF!="Baja",'Mapa final'!#REF!="Moderado"),CONCATENATE("R",'Mapa final'!#REF!),"")</f>
        <v>#REF!</v>
      </c>
      <c r="W36" s="290"/>
      <c r="X36" s="290" t="str">
        <f>IF(AND('Mapa final'!$H$18="Baja",'Mapa final'!$L$18="Moderado"),CONCATENATE("R",'Mapa final'!$A$18),"")</f>
        <v/>
      </c>
      <c r="Y36" s="290"/>
      <c r="Z36" s="290" t="str">
        <f>IF(AND('Mapa final'!$H$24="Baja",'Mapa final'!$L$24="Moderado"),CONCATENATE("R",'Mapa final'!$A$24),"")</f>
        <v/>
      </c>
      <c r="AA36" s="291"/>
      <c r="AB36" s="272" t="e">
        <f>IF(AND('Mapa final'!#REF!="Baja",'Mapa final'!#REF!="Mayor"),CONCATENATE("R",'Mapa final'!#REF!),"")</f>
        <v>#REF!</v>
      </c>
      <c r="AC36" s="269"/>
      <c r="AD36" s="267" t="str">
        <f>IF(AND('Mapa final'!$H$18="Baja",'Mapa final'!$L$18="Mayor"),CONCATENATE("R",'Mapa final'!$A$18),"")</f>
        <v/>
      </c>
      <c r="AE36" s="267"/>
      <c r="AF36" s="267" t="str">
        <f>IF(AND('Mapa final'!$H$24="Baja",'Mapa final'!$L$24="Mayor"),CONCATENATE("R",'Mapa final'!$A$24),"")</f>
        <v/>
      </c>
      <c r="AG36" s="268"/>
      <c r="AH36" s="280" t="e">
        <f>IF(AND('Mapa final'!#REF!="Baja",'Mapa final'!#REF!="Catastrófico"),CONCATENATE("R",'Mapa final'!#REF!),"")</f>
        <v>#REF!</v>
      </c>
      <c r="AI36" s="281"/>
      <c r="AJ36" s="281" t="str">
        <f>IF(AND('Mapa final'!$H$18="Baja",'Mapa final'!$L$18="Catastrófico"),CONCATENATE("R",'Mapa final'!$A$18),"")</f>
        <v/>
      </c>
      <c r="AK36" s="281"/>
      <c r="AL36" s="281" t="str">
        <f>IF(AND('Mapa final'!$H$24="Baja",'Mapa final'!$L$24="Catastrófico"),CONCATENATE("R",'Mapa final'!$A$24),"")</f>
        <v/>
      </c>
      <c r="AM36" s="282"/>
      <c r="AN36" s="84"/>
      <c r="AO36" s="252"/>
      <c r="AP36" s="253"/>
      <c r="AQ36" s="253"/>
      <c r="AR36" s="253"/>
      <c r="AS36" s="253"/>
      <c r="AT36" s="25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 thickBot="1" x14ac:dyDescent="0.35">
      <c r="A37" s="84"/>
      <c r="B37" s="220"/>
      <c r="C37" s="220"/>
      <c r="D37" s="221"/>
      <c r="E37" s="264"/>
      <c r="F37" s="265"/>
      <c r="G37" s="265"/>
      <c r="H37" s="265"/>
      <c r="I37" s="265"/>
      <c r="J37" s="301"/>
      <c r="K37" s="302"/>
      <c r="L37" s="302"/>
      <c r="M37" s="302"/>
      <c r="N37" s="302"/>
      <c r="O37" s="303"/>
      <c r="P37" s="293"/>
      <c r="Q37" s="293"/>
      <c r="R37" s="293"/>
      <c r="S37" s="293"/>
      <c r="T37" s="293"/>
      <c r="U37" s="294"/>
      <c r="V37" s="292"/>
      <c r="W37" s="293"/>
      <c r="X37" s="293"/>
      <c r="Y37" s="293"/>
      <c r="Z37" s="293"/>
      <c r="AA37" s="294"/>
      <c r="AB37" s="277"/>
      <c r="AC37" s="278"/>
      <c r="AD37" s="278"/>
      <c r="AE37" s="278"/>
      <c r="AF37" s="278"/>
      <c r="AG37" s="279"/>
      <c r="AH37" s="283"/>
      <c r="AI37" s="284"/>
      <c r="AJ37" s="284"/>
      <c r="AK37" s="284"/>
      <c r="AL37" s="284"/>
      <c r="AM37" s="285"/>
      <c r="AN37" s="84"/>
      <c r="AO37" s="255"/>
      <c r="AP37" s="256"/>
      <c r="AQ37" s="256"/>
      <c r="AR37" s="256"/>
      <c r="AS37" s="256"/>
      <c r="AT37" s="257"/>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3">
      <c r="A38" s="84"/>
      <c r="B38" s="220"/>
      <c r="C38" s="220"/>
      <c r="D38" s="221"/>
      <c r="E38" s="258" t="s">
        <v>113</v>
      </c>
      <c r="F38" s="259"/>
      <c r="G38" s="259"/>
      <c r="H38" s="259"/>
      <c r="I38" s="260"/>
      <c r="J38" s="304" t="str">
        <f ca="1">IF(AND('Mapa final'!$H$14="Muy Baja",'Mapa final'!$L$14="Leve"),CONCATENATE("R",'Mapa final'!$A$14),"")</f>
        <v/>
      </c>
      <c r="K38" s="305"/>
      <c r="L38" s="305" t="str">
        <f ca="1">IF(AND('Mapa final'!$H$15="Muy Baja",'Mapa final'!$L$15="Leve"),CONCATENATE("R",'Mapa final'!$A$15),"")</f>
        <v/>
      </c>
      <c r="M38" s="305"/>
      <c r="N38" s="305" t="str">
        <f ca="1">IF(AND('Mapa final'!$H$16="Muy Baja",'Mapa final'!$L$16="Leve"),CONCATENATE("R",'Mapa final'!$A$16),"")</f>
        <v/>
      </c>
      <c r="O38" s="306"/>
      <c r="P38" s="304" t="str">
        <f ca="1">IF(AND('Mapa final'!$H$14="Muy Baja",'Mapa final'!$L$14="Menor"),CONCATENATE("R",'Mapa final'!$A$14),"")</f>
        <v/>
      </c>
      <c r="Q38" s="305"/>
      <c r="R38" s="305" t="str">
        <f ca="1">IF(AND('Mapa final'!$H$15="Muy Baja",'Mapa final'!$L$15="Menor"),CONCATENATE("R",'Mapa final'!$A$15),"")</f>
        <v/>
      </c>
      <c r="S38" s="305"/>
      <c r="T38" s="305" t="str">
        <f ca="1">IF(AND('Mapa final'!$H$16="Muy Baja",'Mapa final'!$L$16="Menor"),CONCATENATE("R",'Mapa final'!$A$16),"")</f>
        <v/>
      </c>
      <c r="U38" s="306"/>
      <c r="V38" s="295" t="str">
        <f ca="1">IF(AND('Mapa final'!$H$14="Muy Baja",'Mapa final'!$L$14="Moderado"),CONCATENATE("R",'Mapa final'!$A$14),"")</f>
        <v/>
      </c>
      <c r="W38" s="296"/>
      <c r="X38" s="296" t="str">
        <f ca="1">IF(AND('Mapa final'!$H$15="Muy Baja",'Mapa final'!$L$15="Moderado"),CONCATENATE("R",'Mapa final'!$A$15),"")</f>
        <v/>
      </c>
      <c r="Y38" s="296"/>
      <c r="Z38" s="296" t="str">
        <f ca="1">IF(AND('Mapa final'!$H$16="Muy Baja",'Mapa final'!$L$16="Moderado"),CONCATENATE("R",'Mapa final'!$A$16),"")</f>
        <v/>
      </c>
      <c r="AA38" s="297"/>
      <c r="AB38" s="270" t="str">
        <f ca="1">IF(AND('Mapa final'!$H$14="Muy Baja",'Mapa final'!$L$14="Mayor"),CONCATENATE("R",'Mapa final'!$A$14),"")</f>
        <v/>
      </c>
      <c r="AC38" s="271"/>
      <c r="AD38" s="271" t="str">
        <f ca="1">IF(AND('Mapa final'!$H$15="Muy Baja",'Mapa final'!$L$15="Mayor"),CONCATENATE("R",'Mapa final'!$A$15),"")</f>
        <v/>
      </c>
      <c r="AE38" s="271"/>
      <c r="AF38" s="271" t="str">
        <f ca="1">IF(AND('Mapa final'!$H$16="Muy Baja",'Mapa final'!$L$16="Mayor"),CONCATENATE("R",'Mapa final'!$A$16),"")</f>
        <v/>
      </c>
      <c r="AG38" s="273"/>
      <c r="AH38" s="286" t="str">
        <f ca="1">IF(AND('Mapa final'!$H$14="Muy Baja",'Mapa final'!$L$14="Catastrófico"),CONCATENATE("R",'Mapa final'!$A$14),"")</f>
        <v/>
      </c>
      <c r="AI38" s="287"/>
      <c r="AJ38" s="287" t="str">
        <f ca="1">IF(AND('Mapa final'!$H$15="Muy Baja",'Mapa final'!$L$15="Catastrófico"),CONCATENATE("R",'Mapa final'!$A$15),"")</f>
        <v/>
      </c>
      <c r="AK38" s="287"/>
      <c r="AL38" s="287" t="str">
        <f ca="1">IF(AND('Mapa final'!$H$16="Muy Baja",'Mapa final'!$L$16="Catastrófico"),CONCATENATE("R",'Mapa final'!$A$16),"")</f>
        <v/>
      </c>
      <c r="AM38" s="288"/>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3">
      <c r="A39" s="84"/>
      <c r="B39" s="220"/>
      <c r="C39" s="220"/>
      <c r="D39" s="221"/>
      <c r="E39" s="261"/>
      <c r="F39" s="262"/>
      <c r="G39" s="262"/>
      <c r="H39" s="262"/>
      <c r="I39" s="263"/>
      <c r="J39" s="300"/>
      <c r="K39" s="298"/>
      <c r="L39" s="298"/>
      <c r="M39" s="298"/>
      <c r="N39" s="298"/>
      <c r="O39" s="299"/>
      <c r="P39" s="300"/>
      <c r="Q39" s="298"/>
      <c r="R39" s="298"/>
      <c r="S39" s="298"/>
      <c r="T39" s="298"/>
      <c r="U39" s="299"/>
      <c r="V39" s="289"/>
      <c r="W39" s="290"/>
      <c r="X39" s="290"/>
      <c r="Y39" s="290"/>
      <c r="Z39" s="290"/>
      <c r="AA39" s="291"/>
      <c r="AB39" s="272"/>
      <c r="AC39" s="269"/>
      <c r="AD39" s="269"/>
      <c r="AE39" s="269"/>
      <c r="AF39" s="269"/>
      <c r="AG39" s="268"/>
      <c r="AH39" s="280"/>
      <c r="AI39" s="281"/>
      <c r="AJ39" s="281"/>
      <c r="AK39" s="281"/>
      <c r="AL39" s="281"/>
      <c r="AM39" s="282"/>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3">
      <c r="A40" s="84"/>
      <c r="B40" s="220"/>
      <c r="C40" s="220"/>
      <c r="D40" s="221"/>
      <c r="E40" s="261"/>
      <c r="F40" s="262"/>
      <c r="G40" s="262"/>
      <c r="H40" s="262"/>
      <c r="I40" s="263"/>
      <c r="J40" s="300" t="str">
        <f ca="1">IF(AND('Mapa final'!$H$17="Muy Baja",'Mapa final'!$L$17="Leve"),CONCATENATE("R",'Mapa final'!$A$17),"")</f>
        <v/>
      </c>
      <c r="K40" s="298"/>
      <c r="L40" s="298" t="e">
        <f>IF(AND('Mapa final'!#REF!="Muy Baja",'Mapa final'!#REF!="Leve"),CONCATENATE("R",'Mapa final'!#REF!),"")</f>
        <v>#REF!</v>
      </c>
      <c r="M40" s="298"/>
      <c r="N40" s="298" t="e">
        <f>IF(AND('Mapa final'!#REF!="Muy Baja",'Mapa final'!#REF!="Leve"),CONCATENATE("R",'Mapa final'!#REF!),"")</f>
        <v>#REF!</v>
      </c>
      <c r="O40" s="299"/>
      <c r="P40" s="300" t="str">
        <f ca="1">IF(AND('Mapa final'!$H$17="Muy Baja",'Mapa final'!$L$17="Menor"),CONCATENATE("R",'Mapa final'!$A$17),"")</f>
        <v/>
      </c>
      <c r="Q40" s="298"/>
      <c r="R40" s="298" t="e">
        <f>IF(AND('Mapa final'!#REF!="Muy Baja",'Mapa final'!#REF!="Menor"),CONCATENATE("R",'Mapa final'!#REF!),"")</f>
        <v>#REF!</v>
      </c>
      <c r="S40" s="298"/>
      <c r="T40" s="298" t="e">
        <f>IF(AND('Mapa final'!#REF!="Muy Baja",'Mapa final'!#REF!="Menor"),CONCATENATE("R",'Mapa final'!#REF!),"")</f>
        <v>#REF!</v>
      </c>
      <c r="U40" s="299"/>
      <c r="V40" s="289" t="str">
        <f ca="1">IF(AND('Mapa final'!$H$17="Muy Baja",'Mapa final'!$L$17="Moderado"),CONCATENATE("R",'Mapa final'!$A$17),"")</f>
        <v/>
      </c>
      <c r="W40" s="290"/>
      <c r="X40" s="290" t="e">
        <f>IF(AND('Mapa final'!#REF!="Muy Baja",'Mapa final'!#REF!="Moderado"),CONCATENATE("R",'Mapa final'!#REF!),"")</f>
        <v>#REF!</v>
      </c>
      <c r="Y40" s="290"/>
      <c r="Z40" s="290" t="e">
        <f>IF(AND('Mapa final'!#REF!="Muy Baja",'Mapa final'!#REF!="Moderado"),CONCATENATE("R",'Mapa final'!#REF!),"")</f>
        <v>#REF!</v>
      </c>
      <c r="AA40" s="291"/>
      <c r="AB40" s="272" t="str">
        <f ca="1">IF(AND('Mapa final'!$H$17="Muy Baja",'Mapa final'!$L$17="Mayor"),CONCATENATE("R",'Mapa final'!$A$17),"")</f>
        <v/>
      </c>
      <c r="AC40" s="269"/>
      <c r="AD40" s="267" t="e">
        <f>IF(AND('Mapa final'!#REF!="Muy Baja",'Mapa final'!#REF!="Mayor"),CONCATENATE("R",'Mapa final'!#REF!),"")</f>
        <v>#REF!</v>
      </c>
      <c r="AE40" s="267"/>
      <c r="AF40" s="267" t="e">
        <f>IF(AND('Mapa final'!#REF!="Muy Baja",'Mapa final'!#REF!="Mayor"),CONCATENATE("R",'Mapa final'!#REF!),"")</f>
        <v>#REF!</v>
      </c>
      <c r="AG40" s="268"/>
      <c r="AH40" s="280" t="str">
        <f ca="1">IF(AND('Mapa final'!$H$17="Muy Baja",'Mapa final'!$L$17="Catastrófico"),CONCATENATE("R",'Mapa final'!$A$17),"")</f>
        <v/>
      </c>
      <c r="AI40" s="281"/>
      <c r="AJ40" s="281" t="e">
        <f>IF(AND('Mapa final'!#REF!="Muy Baja",'Mapa final'!#REF!="Catastrófico"),CONCATENATE("R",'Mapa final'!#REF!),"")</f>
        <v>#REF!</v>
      </c>
      <c r="AK40" s="281"/>
      <c r="AL40" s="281" t="e">
        <f>IF(AND('Mapa final'!#REF!="Muy Baja",'Mapa final'!#REF!="Catastrófico"),CONCATENATE("R",'Mapa final'!#REF!),"")</f>
        <v>#REF!</v>
      </c>
      <c r="AM40" s="282"/>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3">
      <c r="A41" s="84"/>
      <c r="B41" s="220"/>
      <c r="C41" s="220"/>
      <c r="D41" s="221"/>
      <c r="E41" s="261"/>
      <c r="F41" s="262"/>
      <c r="G41" s="262"/>
      <c r="H41" s="262"/>
      <c r="I41" s="263"/>
      <c r="J41" s="300"/>
      <c r="K41" s="298"/>
      <c r="L41" s="298"/>
      <c r="M41" s="298"/>
      <c r="N41" s="298"/>
      <c r="O41" s="299"/>
      <c r="P41" s="300"/>
      <c r="Q41" s="298"/>
      <c r="R41" s="298"/>
      <c r="S41" s="298"/>
      <c r="T41" s="298"/>
      <c r="U41" s="299"/>
      <c r="V41" s="289"/>
      <c r="W41" s="290"/>
      <c r="X41" s="290"/>
      <c r="Y41" s="290"/>
      <c r="Z41" s="290"/>
      <c r="AA41" s="291"/>
      <c r="AB41" s="272"/>
      <c r="AC41" s="269"/>
      <c r="AD41" s="267"/>
      <c r="AE41" s="267"/>
      <c r="AF41" s="267"/>
      <c r="AG41" s="268"/>
      <c r="AH41" s="280"/>
      <c r="AI41" s="281"/>
      <c r="AJ41" s="281"/>
      <c r="AK41" s="281"/>
      <c r="AL41" s="281"/>
      <c r="AM41" s="282"/>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3">
      <c r="A42" s="84"/>
      <c r="B42" s="220"/>
      <c r="C42" s="220"/>
      <c r="D42" s="221"/>
      <c r="E42" s="261"/>
      <c r="F42" s="262"/>
      <c r="G42" s="262"/>
      <c r="H42" s="262"/>
      <c r="I42" s="263"/>
      <c r="J42" s="300" t="e">
        <f>IF(AND('Mapa final'!#REF!="Muy Baja",'Mapa final'!#REF!="Leve"),CONCATENATE("R",'Mapa final'!#REF!),"")</f>
        <v>#REF!</v>
      </c>
      <c r="K42" s="298"/>
      <c r="L42" s="298" t="e">
        <f>IF(AND('Mapa final'!#REF!="Muy Baja",'Mapa final'!#REF!="Leve"),CONCATENATE("R",'Mapa final'!#REF!),"")</f>
        <v>#REF!</v>
      </c>
      <c r="M42" s="298"/>
      <c r="N42" s="298" t="e">
        <f>IF(AND('Mapa final'!#REF!="Muy Baja",'Mapa final'!#REF!="Leve"),CONCATENATE("R",'Mapa final'!#REF!),"")</f>
        <v>#REF!</v>
      </c>
      <c r="O42" s="299"/>
      <c r="P42" s="300" t="e">
        <f>IF(AND('Mapa final'!#REF!="Muy Baja",'Mapa final'!#REF!="Menor"),CONCATENATE("R",'Mapa final'!#REF!),"")</f>
        <v>#REF!</v>
      </c>
      <c r="Q42" s="298"/>
      <c r="R42" s="298" t="e">
        <f>IF(AND('Mapa final'!#REF!="Muy Baja",'Mapa final'!#REF!="Menor"),CONCATENATE("R",'Mapa final'!#REF!),"")</f>
        <v>#REF!</v>
      </c>
      <c r="S42" s="298"/>
      <c r="T42" s="298" t="e">
        <f>IF(AND('Mapa final'!#REF!="Muy Baja",'Mapa final'!#REF!="Menor"),CONCATENATE("R",'Mapa final'!#REF!),"")</f>
        <v>#REF!</v>
      </c>
      <c r="U42" s="299"/>
      <c r="V42" s="289" t="e">
        <f>IF(AND('Mapa final'!#REF!="Muy Baja",'Mapa final'!#REF!="Moderado"),CONCATENATE("R",'Mapa final'!#REF!),"")</f>
        <v>#REF!</v>
      </c>
      <c r="W42" s="290"/>
      <c r="X42" s="290" t="e">
        <f>IF(AND('Mapa final'!#REF!="Muy Baja",'Mapa final'!#REF!="Moderado"),CONCATENATE("R",'Mapa final'!#REF!),"")</f>
        <v>#REF!</v>
      </c>
      <c r="Y42" s="290"/>
      <c r="Z42" s="290" t="e">
        <f>IF(AND('Mapa final'!#REF!="Muy Baja",'Mapa final'!#REF!="Moderado"),CONCATENATE("R",'Mapa final'!#REF!),"")</f>
        <v>#REF!</v>
      </c>
      <c r="AA42" s="291"/>
      <c r="AB42" s="272" t="e">
        <f>IF(AND('Mapa final'!#REF!="Muy Baja",'Mapa final'!#REF!="Mayor"),CONCATENATE("R",'Mapa final'!#REF!),"")</f>
        <v>#REF!</v>
      </c>
      <c r="AC42" s="269"/>
      <c r="AD42" s="267" t="e">
        <f>IF(AND('Mapa final'!#REF!="Muy Baja",'Mapa final'!#REF!="Mayor"),CONCATENATE("R",'Mapa final'!#REF!),"")</f>
        <v>#REF!</v>
      </c>
      <c r="AE42" s="267"/>
      <c r="AF42" s="267" t="e">
        <f>IF(AND('Mapa final'!#REF!="Muy Baja",'Mapa final'!#REF!="Mayor"),CONCATENATE("R",'Mapa final'!#REF!),"")</f>
        <v>#REF!</v>
      </c>
      <c r="AG42" s="268"/>
      <c r="AH42" s="280" t="e">
        <f>IF(AND('Mapa final'!#REF!="Muy Baja",'Mapa final'!#REF!="Catastrófico"),CONCATENATE("R",'Mapa final'!#REF!),"")</f>
        <v>#REF!</v>
      </c>
      <c r="AI42" s="281"/>
      <c r="AJ42" s="281" t="e">
        <f>IF(AND('Mapa final'!#REF!="Muy Baja",'Mapa final'!#REF!="Catastrófico"),CONCATENATE("R",'Mapa final'!#REF!),"")</f>
        <v>#REF!</v>
      </c>
      <c r="AK42" s="281"/>
      <c r="AL42" s="281" t="e">
        <f>IF(AND('Mapa final'!#REF!="Muy Baja",'Mapa final'!#REF!="Catastrófico"),CONCATENATE("R",'Mapa final'!#REF!),"")</f>
        <v>#REF!</v>
      </c>
      <c r="AM42" s="282"/>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3">
      <c r="A43" s="84"/>
      <c r="B43" s="220"/>
      <c r="C43" s="220"/>
      <c r="D43" s="221"/>
      <c r="E43" s="261"/>
      <c r="F43" s="262"/>
      <c r="G43" s="262"/>
      <c r="H43" s="262"/>
      <c r="I43" s="263"/>
      <c r="J43" s="300"/>
      <c r="K43" s="298"/>
      <c r="L43" s="298"/>
      <c r="M43" s="298"/>
      <c r="N43" s="298"/>
      <c r="O43" s="299"/>
      <c r="P43" s="300"/>
      <c r="Q43" s="298"/>
      <c r="R43" s="298"/>
      <c r="S43" s="298"/>
      <c r="T43" s="298"/>
      <c r="U43" s="299"/>
      <c r="V43" s="289"/>
      <c r="W43" s="290"/>
      <c r="X43" s="290"/>
      <c r="Y43" s="290"/>
      <c r="Z43" s="290"/>
      <c r="AA43" s="291"/>
      <c r="AB43" s="272"/>
      <c r="AC43" s="269"/>
      <c r="AD43" s="267"/>
      <c r="AE43" s="267"/>
      <c r="AF43" s="267"/>
      <c r="AG43" s="268"/>
      <c r="AH43" s="280"/>
      <c r="AI43" s="281"/>
      <c r="AJ43" s="281"/>
      <c r="AK43" s="281"/>
      <c r="AL43" s="281"/>
      <c r="AM43" s="282"/>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3">
      <c r="A44" s="84"/>
      <c r="B44" s="220"/>
      <c r="C44" s="220"/>
      <c r="D44" s="221"/>
      <c r="E44" s="261"/>
      <c r="F44" s="262"/>
      <c r="G44" s="262"/>
      <c r="H44" s="262"/>
      <c r="I44" s="263"/>
      <c r="J44" s="300" t="e">
        <f>IF(AND('Mapa final'!#REF!="Muy Baja",'Mapa final'!#REF!="Leve"),CONCATENATE("R",'Mapa final'!#REF!),"")</f>
        <v>#REF!</v>
      </c>
      <c r="K44" s="298"/>
      <c r="L44" s="298" t="str">
        <f>IF(AND('Mapa final'!$H$18="Muy Baja",'Mapa final'!$L$18="Leve"),CONCATENATE("R",'Mapa final'!$A$18),"")</f>
        <v/>
      </c>
      <c r="M44" s="298"/>
      <c r="N44" s="298" t="str">
        <f>IF(AND('Mapa final'!$H$24="Muy Baja",'Mapa final'!$L$24="Leve"),CONCATENATE("R",'Mapa final'!$A$24),"")</f>
        <v/>
      </c>
      <c r="O44" s="299"/>
      <c r="P44" s="300" t="e">
        <f>IF(AND('Mapa final'!#REF!="Muy Baja",'Mapa final'!#REF!="Menor"),CONCATENATE("R",'Mapa final'!#REF!),"")</f>
        <v>#REF!</v>
      </c>
      <c r="Q44" s="298"/>
      <c r="R44" s="298" t="str">
        <f>IF(AND('Mapa final'!$H$18="Muy Baja",'Mapa final'!$L$18="Menor"),CONCATENATE("R",'Mapa final'!$A$18),"")</f>
        <v/>
      </c>
      <c r="S44" s="298"/>
      <c r="T44" s="298" t="str">
        <f>IF(AND('Mapa final'!$H$24="Muy Baja",'Mapa final'!$L$24="Menor"),CONCATENATE("R",'Mapa final'!$A$24),"")</f>
        <v/>
      </c>
      <c r="U44" s="299"/>
      <c r="V44" s="289" t="e">
        <f>IF(AND('Mapa final'!#REF!="Muy Baja",'Mapa final'!#REF!="Moderado"),CONCATENATE("R",'Mapa final'!#REF!),"")</f>
        <v>#REF!</v>
      </c>
      <c r="W44" s="290"/>
      <c r="X44" s="290" t="str">
        <f>IF(AND('Mapa final'!$H$18="Muy Baja",'Mapa final'!$L$18="Moderado"),CONCATENATE("R",'Mapa final'!$A$18),"")</f>
        <v/>
      </c>
      <c r="Y44" s="290"/>
      <c r="Z44" s="290" t="str">
        <f>IF(AND('Mapa final'!$H$24="Muy Baja",'Mapa final'!$L$24="Moderado"),CONCATENATE("R",'Mapa final'!$A$24),"")</f>
        <v/>
      </c>
      <c r="AA44" s="291"/>
      <c r="AB44" s="272" t="e">
        <f>IF(AND('Mapa final'!#REF!="Muy Baja",'Mapa final'!#REF!="Mayor"),CONCATENATE("R",'Mapa final'!#REF!),"")</f>
        <v>#REF!</v>
      </c>
      <c r="AC44" s="269"/>
      <c r="AD44" s="267" t="str">
        <f>IF(AND('Mapa final'!$H$18="Muy Baja",'Mapa final'!$L$18="Mayor"),CONCATENATE("R",'Mapa final'!$A$18),"")</f>
        <v/>
      </c>
      <c r="AE44" s="267"/>
      <c r="AF44" s="267" t="str">
        <f>IF(AND('Mapa final'!$H$24="Muy Baja",'Mapa final'!$L$24="Mayor"),CONCATENATE("R",'Mapa final'!$A$24),"")</f>
        <v/>
      </c>
      <c r="AG44" s="268"/>
      <c r="AH44" s="280" t="e">
        <f>IF(AND('Mapa final'!#REF!="Muy Baja",'Mapa final'!#REF!="Catastrófico"),CONCATENATE("R",'Mapa final'!#REF!),"")</f>
        <v>#REF!</v>
      </c>
      <c r="AI44" s="281"/>
      <c r="AJ44" s="281" t="str">
        <f>IF(AND('Mapa final'!$H$18="Muy Baja",'Mapa final'!$L$18="Catastrófico"),CONCATENATE("R",'Mapa final'!$A$18),"")</f>
        <v/>
      </c>
      <c r="AK44" s="281"/>
      <c r="AL44" s="281" t="str">
        <f>IF(AND('Mapa final'!$H$24="Muy Baja",'Mapa final'!$L$24="Catastrófico"),CONCATENATE("R",'Mapa final'!$A$24),"")</f>
        <v/>
      </c>
      <c r="AM44" s="282"/>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 thickBot="1" x14ac:dyDescent="0.35">
      <c r="A45" s="84"/>
      <c r="B45" s="220"/>
      <c r="C45" s="220"/>
      <c r="D45" s="221"/>
      <c r="E45" s="264"/>
      <c r="F45" s="265"/>
      <c r="G45" s="265"/>
      <c r="H45" s="265"/>
      <c r="I45" s="266"/>
      <c r="J45" s="301"/>
      <c r="K45" s="302"/>
      <c r="L45" s="302"/>
      <c r="M45" s="302"/>
      <c r="N45" s="302"/>
      <c r="O45" s="303"/>
      <c r="P45" s="301"/>
      <c r="Q45" s="302"/>
      <c r="R45" s="302"/>
      <c r="S45" s="302"/>
      <c r="T45" s="302"/>
      <c r="U45" s="303"/>
      <c r="V45" s="292"/>
      <c r="W45" s="293"/>
      <c r="X45" s="293"/>
      <c r="Y45" s="293"/>
      <c r="Z45" s="293"/>
      <c r="AA45" s="294"/>
      <c r="AB45" s="277"/>
      <c r="AC45" s="278"/>
      <c r="AD45" s="278"/>
      <c r="AE45" s="278"/>
      <c r="AF45" s="278"/>
      <c r="AG45" s="279"/>
      <c r="AH45" s="283"/>
      <c r="AI45" s="284"/>
      <c r="AJ45" s="284"/>
      <c r="AK45" s="284"/>
      <c r="AL45" s="284"/>
      <c r="AM45" s="285"/>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3">
      <c r="A46" s="84"/>
      <c r="B46" s="84"/>
      <c r="C46" s="84"/>
      <c r="D46" s="84"/>
      <c r="E46" s="84"/>
      <c r="F46" s="84"/>
      <c r="G46" s="84"/>
      <c r="H46" s="84"/>
      <c r="I46" s="84"/>
      <c r="J46" s="258" t="s">
        <v>112</v>
      </c>
      <c r="K46" s="259"/>
      <c r="L46" s="259"/>
      <c r="M46" s="259"/>
      <c r="N46" s="259"/>
      <c r="O46" s="260"/>
      <c r="P46" s="258" t="s">
        <v>111</v>
      </c>
      <c r="Q46" s="259"/>
      <c r="R46" s="259"/>
      <c r="S46" s="259"/>
      <c r="T46" s="259"/>
      <c r="U46" s="260"/>
      <c r="V46" s="258" t="s">
        <v>110</v>
      </c>
      <c r="W46" s="259"/>
      <c r="X46" s="259"/>
      <c r="Y46" s="259"/>
      <c r="Z46" s="259"/>
      <c r="AA46" s="260"/>
      <c r="AB46" s="258" t="s">
        <v>109</v>
      </c>
      <c r="AC46" s="276"/>
      <c r="AD46" s="259"/>
      <c r="AE46" s="259"/>
      <c r="AF46" s="259"/>
      <c r="AG46" s="260"/>
      <c r="AH46" s="258" t="s">
        <v>108</v>
      </c>
      <c r="AI46" s="259"/>
      <c r="AJ46" s="259"/>
      <c r="AK46" s="259"/>
      <c r="AL46" s="259"/>
      <c r="AM46" s="260"/>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3">
      <c r="A47" s="84"/>
      <c r="B47" s="84"/>
      <c r="C47" s="84"/>
      <c r="D47" s="84"/>
      <c r="E47" s="84"/>
      <c r="F47" s="84"/>
      <c r="G47" s="84"/>
      <c r="H47" s="84"/>
      <c r="I47" s="84"/>
      <c r="J47" s="261"/>
      <c r="K47" s="262"/>
      <c r="L47" s="262"/>
      <c r="M47" s="262"/>
      <c r="N47" s="262"/>
      <c r="O47" s="263"/>
      <c r="P47" s="261"/>
      <c r="Q47" s="262"/>
      <c r="R47" s="262"/>
      <c r="S47" s="262"/>
      <c r="T47" s="262"/>
      <c r="U47" s="263"/>
      <c r="V47" s="261"/>
      <c r="W47" s="262"/>
      <c r="X47" s="262"/>
      <c r="Y47" s="262"/>
      <c r="Z47" s="262"/>
      <c r="AA47" s="263"/>
      <c r="AB47" s="261"/>
      <c r="AC47" s="262"/>
      <c r="AD47" s="262"/>
      <c r="AE47" s="262"/>
      <c r="AF47" s="262"/>
      <c r="AG47" s="263"/>
      <c r="AH47" s="261"/>
      <c r="AI47" s="262"/>
      <c r="AJ47" s="262"/>
      <c r="AK47" s="262"/>
      <c r="AL47" s="262"/>
      <c r="AM47" s="263"/>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3">
      <c r="A48" s="84"/>
      <c r="B48" s="84"/>
      <c r="C48" s="84"/>
      <c r="D48" s="84"/>
      <c r="E48" s="84"/>
      <c r="F48" s="84"/>
      <c r="G48" s="84"/>
      <c r="H48" s="84"/>
      <c r="I48" s="84"/>
      <c r="J48" s="261"/>
      <c r="K48" s="262"/>
      <c r="L48" s="262"/>
      <c r="M48" s="262"/>
      <c r="N48" s="262"/>
      <c r="O48" s="263"/>
      <c r="P48" s="261"/>
      <c r="Q48" s="262"/>
      <c r="R48" s="262"/>
      <c r="S48" s="262"/>
      <c r="T48" s="262"/>
      <c r="U48" s="263"/>
      <c r="V48" s="261"/>
      <c r="W48" s="262"/>
      <c r="X48" s="262"/>
      <c r="Y48" s="262"/>
      <c r="Z48" s="262"/>
      <c r="AA48" s="263"/>
      <c r="AB48" s="261"/>
      <c r="AC48" s="262"/>
      <c r="AD48" s="262"/>
      <c r="AE48" s="262"/>
      <c r="AF48" s="262"/>
      <c r="AG48" s="263"/>
      <c r="AH48" s="261"/>
      <c r="AI48" s="262"/>
      <c r="AJ48" s="262"/>
      <c r="AK48" s="262"/>
      <c r="AL48" s="262"/>
      <c r="AM48" s="263"/>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3">
      <c r="A49" s="84"/>
      <c r="B49" s="84"/>
      <c r="C49" s="84"/>
      <c r="D49" s="84"/>
      <c r="E49" s="84"/>
      <c r="F49" s="84"/>
      <c r="G49" s="84"/>
      <c r="H49" s="84"/>
      <c r="I49" s="84"/>
      <c r="J49" s="261"/>
      <c r="K49" s="262"/>
      <c r="L49" s="262"/>
      <c r="M49" s="262"/>
      <c r="N49" s="262"/>
      <c r="O49" s="263"/>
      <c r="P49" s="261"/>
      <c r="Q49" s="262"/>
      <c r="R49" s="262"/>
      <c r="S49" s="262"/>
      <c r="T49" s="262"/>
      <c r="U49" s="263"/>
      <c r="V49" s="261"/>
      <c r="W49" s="262"/>
      <c r="X49" s="262"/>
      <c r="Y49" s="262"/>
      <c r="Z49" s="262"/>
      <c r="AA49" s="263"/>
      <c r="AB49" s="261"/>
      <c r="AC49" s="262"/>
      <c r="AD49" s="262"/>
      <c r="AE49" s="262"/>
      <c r="AF49" s="262"/>
      <c r="AG49" s="263"/>
      <c r="AH49" s="261"/>
      <c r="AI49" s="262"/>
      <c r="AJ49" s="262"/>
      <c r="AK49" s="262"/>
      <c r="AL49" s="262"/>
      <c r="AM49" s="263"/>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3">
      <c r="A50" s="84"/>
      <c r="B50" s="84"/>
      <c r="C50" s="84"/>
      <c r="D50" s="84"/>
      <c r="E50" s="84"/>
      <c r="F50" s="84"/>
      <c r="G50" s="84"/>
      <c r="H50" s="84"/>
      <c r="I50" s="84"/>
      <c r="J50" s="261"/>
      <c r="K50" s="262"/>
      <c r="L50" s="262"/>
      <c r="M50" s="262"/>
      <c r="N50" s="262"/>
      <c r="O50" s="263"/>
      <c r="P50" s="261"/>
      <c r="Q50" s="262"/>
      <c r="R50" s="262"/>
      <c r="S50" s="262"/>
      <c r="T50" s="262"/>
      <c r="U50" s="263"/>
      <c r="V50" s="261"/>
      <c r="W50" s="262"/>
      <c r="X50" s="262"/>
      <c r="Y50" s="262"/>
      <c r="Z50" s="262"/>
      <c r="AA50" s="263"/>
      <c r="AB50" s="261"/>
      <c r="AC50" s="262"/>
      <c r="AD50" s="262"/>
      <c r="AE50" s="262"/>
      <c r="AF50" s="262"/>
      <c r="AG50" s="263"/>
      <c r="AH50" s="261"/>
      <c r="AI50" s="262"/>
      <c r="AJ50" s="262"/>
      <c r="AK50" s="262"/>
      <c r="AL50" s="262"/>
      <c r="AM50" s="26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thickBot="1" x14ac:dyDescent="0.35">
      <c r="A51" s="84"/>
      <c r="B51" s="84"/>
      <c r="C51" s="84"/>
      <c r="D51" s="84"/>
      <c r="E51" s="84"/>
      <c r="F51" s="84"/>
      <c r="G51" s="84"/>
      <c r="H51" s="84"/>
      <c r="I51" s="84"/>
      <c r="J51" s="264"/>
      <c r="K51" s="265"/>
      <c r="L51" s="265"/>
      <c r="M51" s="265"/>
      <c r="N51" s="265"/>
      <c r="O51" s="266"/>
      <c r="P51" s="264"/>
      <c r="Q51" s="265"/>
      <c r="R51" s="265"/>
      <c r="S51" s="265"/>
      <c r="T51" s="265"/>
      <c r="U51" s="266"/>
      <c r="V51" s="264"/>
      <c r="W51" s="265"/>
      <c r="X51" s="265"/>
      <c r="Y51" s="265"/>
      <c r="Z51" s="265"/>
      <c r="AA51" s="266"/>
      <c r="AB51" s="264"/>
      <c r="AC51" s="265"/>
      <c r="AD51" s="265"/>
      <c r="AE51" s="265"/>
      <c r="AF51" s="265"/>
      <c r="AG51" s="266"/>
      <c r="AH51" s="264"/>
      <c r="AI51" s="265"/>
      <c r="AJ51" s="265"/>
      <c r="AK51" s="265"/>
      <c r="AL51" s="265"/>
      <c r="AM51" s="266"/>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3">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3">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3">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3">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3">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3">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3">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3">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3">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3">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3">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3">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3">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3">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3">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3">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3">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3">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3">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3">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3">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3">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3">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3">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3">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3">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3">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3">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3">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3">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3">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3">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3">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3">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3">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3">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3">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3">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3">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3">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3">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3">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3">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3">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3">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3">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3">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3">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3">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3">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3">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3">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3">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3">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3">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3">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3">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3">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3">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3">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3">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3">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3">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3">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3">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3">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3">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3">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3">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3">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3">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3">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3">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3">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3">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3">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3">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3">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3">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3">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3">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3">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3">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3">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3">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3">
      <c r="B137" s="84"/>
      <c r="C137" s="84"/>
      <c r="D137" s="84"/>
      <c r="E137" s="84"/>
      <c r="F137" s="84"/>
      <c r="G137" s="84"/>
      <c r="H137" s="84"/>
      <c r="I137" s="84"/>
    </row>
    <row r="138" spans="2:63" x14ac:dyDescent="0.3">
      <c r="B138" s="84"/>
      <c r="C138" s="84"/>
      <c r="D138" s="84"/>
      <c r="E138" s="84"/>
      <c r="F138" s="84"/>
      <c r="G138" s="84"/>
      <c r="H138" s="84"/>
      <c r="I138" s="84"/>
    </row>
    <row r="139" spans="2:63" x14ac:dyDescent="0.3">
      <c r="B139" s="84"/>
      <c r="C139" s="84"/>
      <c r="D139" s="84"/>
      <c r="E139" s="84"/>
      <c r="F139" s="84"/>
      <c r="G139" s="84"/>
      <c r="H139" s="84"/>
      <c r="I139" s="84"/>
    </row>
    <row r="140" spans="2:63" x14ac:dyDescent="0.3">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J6" sqref="J6"/>
    </sheetView>
  </sheetViews>
  <sheetFormatPr baseColWidth="10" defaultRowHeight="14.4" x14ac:dyDescent="0.3"/>
  <cols>
    <col min="2" max="18" width="5.6640625" customWidth="1"/>
    <col min="19" max="19" width="8.44140625" customWidth="1"/>
    <col min="20" max="23" width="5.6640625" customWidth="1"/>
    <col min="24" max="24" width="8.5546875" customWidth="1"/>
    <col min="25" max="26" width="5.6640625" customWidth="1"/>
    <col min="27" max="27" width="10.6640625" customWidth="1"/>
    <col min="28" max="28" width="5.6640625" customWidth="1"/>
    <col min="29" max="29" width="7.44140625" customWidth="1"/>
    <col min="30" max="33" width="5.6640625" customWidth="1"/>
    <col min="34" max="34" width="8.5546875" customWidth="1"/>
    <col min="35" max="39" width="5.6640625" customWidth="1"/>
    <col min="41" max="46" width="5.6640625" customWidth="1"/>
  </cols>
  <sheetData>
    <row r="1" spans="1:91" x14ac:dyDescent="0.3">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3">
      <c r="A2" s="84"/>
      <c r="B2" s="334" t="s">
        <v>159</v>
      </c>
      <c r="C2" s="335"/>
      <c r="D2" s="335"/>
      <c r="E2" s="335"/>
      <c r="F2" s="335"/>
      <c r="G2" s="335"/>
      <c r="H2" s="335"/>
      <c r="I2" s="335"/>
      <c r="J2" s="274" t="s">
        <v>2</v>
      </c>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3">
      <c r="A3" s="84"/>
      <c r="B3" s="335"/>
      <c r="C3" s="335"/>
      <c r="D3" s="335"/>
      <c r="E3" s="335"/>
      <c r="F3" s="335"/>
      <c r="G3" s="335"/>
      <c r="H3" s="335"/>
      <c r="I3" s="335"/>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3">
      <c r="A4" s="84"/>
      <c r="B4" s="335"/>
      <c r="C4" s="335"/>
      <c r="D4" s="335"/>
      <c r="E4" s="335"/>
      <c r="F4" s="335"/>
      <c r="G4" s="335"/>
      <c r="H4" s="335"/>
      <c r="I4" s="335"/>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 thickBot="1" x14ac:dyDescent="0.3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3">
      <c r="A6" s="84"/>
      <c r="B6" s="220" t="s">
        <v>4</v>
      </c>
      <c r="C6" s="220"/>
      <c r="D6" s="221"/>
      <c r="E6" s="317" t="s">
        <v>116</v>
      </c>
      <c r="F6" s="318"/>
      <c r="G6" s="318"/>
      <c r="H6" s="318"/>
      <c r="I6" s="336"/>
      <c r="J6" s="46" t="str">
        <f ca="1">IF(AND('Mapa final'!$Y$14="Muy Alta",'Mapa final'!$AA$14="Leve"),CONCATENATE("R1C",'Mapa final'!$O$14),"")</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 ca="1">IF(AND('Mapa final'!$Y$14="Muy Alta",'Mapa final'!$AA$14="Menor"),CONCATENATE("R1C",'Mapa final'!$O$14),"")</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 ca="1">IF(AND('Mapa final'!$Y$14="Muy Alta",'Mapa final'!$AA$14="Moderado"),CONCATENATE("R1C",'Mapa final'!$O$14),"")</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 ca="1">IF(AND('Mapa final'!$Y$14="Muy Alta",'Mapa final'!$AA$14="Mayor"),CONCATENATE("R1C",'Mapa final'!$O$14),"")</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 ca="1">IF(AND('Mapa final'!$Y$14="Muy Alta",'Mapa final'!$AA$14="Catastrófico"),CONCATENATE("R1C",'Mapa final'!$O$14),"")</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25" t="s">
        <v>79</v>
      </c>
      <c r="AP6" s="326"/>
      <c r="AQ6" s="326"/>
      <c r="AR6" s="326"/>
      <c r="AS6" s="326"/>
      <c r="AT6" s="327"/>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3">
      <c r="A7" s="84"/>
      <c r="B7" s="220"/>
      <c r="C7" s="220"/>
      <c r="D7" s="221"/>
      <c r="E7" s="321"/>
      <c r="F7" s="322"/>
      <c r="G7" s="322"/>
      <c r="H7" s="322"/>
      <c r="I7" s="337"/>
      <c r="J7" s="52" t="str">
        <f ca="1">IF(AND('Mapa final'!$Y$15="Muy Alta",'Mapa final'!$AA$15="Leve"),CONCATENATE("R2C",'Mapa final'!$O$15),"")</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 ca="1">IF(AND('Mapa final'!$Y$15="Muy Alta",'Mapa final'!$AA$15="Menor"),CONCATENATE("R2C",'Mapa final'!$O$15),"")</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 ca="1">IF(AND('Mapa final'!$Y$15="Muy Alta",'Mapa final'!$AA$15="Moderado"),CONCATENATE("R2C",'Mapa final'!$O$15),"")</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 ca="1">IF(AND('Mapa final'!$Y$15="Muy Alta",'Mapa final'!$AA$15="Mayor"),CONCATENATE("R2C",'Mapa final'!$O$15),"")</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 ca="1">IF(AND('Mapa final'!$Y$15="Muy Alta",'Mapa final'!$AA$15="Catastrófico"),CONCATENATE("R2C",'Mapa final'!$O$15),"")</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4"/>
      <c r="AO7" s="328"/>
      <c r="AP7" s="329"/>
      <c r="AQ7" s="329"/>
      <c r="AR7" s="329"/>
      <c r="AS7" s="329"/>
      <c r="AT7" s="330"/>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3">
      <c r="A8" s="84"/>
      <c r="B8" s="220"/>
      <c r="C8" s="220"/>
      <c r="D8" s="221"/>
      <c r="E8" s="321"/>
      <c r="F8" s="322"/>
      <c r="G8" s="322"/>
      <c r="H8" s="322"/>
      <c r="I8" s="337"/>
      <c r="J8" s="52" t="str">
        <f ca="1">IF(AND('Mapa final'!$Y$16="Muy Alta",'Mapa final'!$AA$16="Leve"),CONCATENATE("R3C",'Mapa final'!$O$16),"")</f>
        <v/>
      </c>
      <c r="K8" s="53" t="e">
        <f>IF(AND('Mapa final'!#REF!="Muy Alta",'Mapa final'!#REF!="Leve"),CONCATENATE("R3C",'Mapa final'!#REF!),"")</f>
        <v>#REF!</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 ca="1">IF(AND('Mapa final'!$Y$16="Muy Alta",'Mapa final'!$AA$16="Menor"),CONCATENATE("R3C",'Mapa final'!$O$16),"")</f>
        <v/>
      </c>
      <c r="Q8" s="53" t="e">
        <f>IF(AND('Mapa final'!#REF!="Muy Alta",'Mapa final'!#REF!="Menor"),CONCATENATE("R3C",'Mapa final'!#REF!),"")</f>
        <v>#REF!</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 ca="1">IF(AND('Mapa final'!$Y$16="Muy Alta",'Mapa final'!$AA$16="Moderado"),CONCATENATE("R3C",'Mapa final'!$O$16),"")</f>
        <v/>
      </c>
      <c r="W8" s="53" t="e">
        <f>IF(AND('Mapa final'!#REF!="Muy Alta",'Mapa final'!#REF!="Moderado"),CONCATENATE("R3C",'Mapa final'!#REF!),"")</f>
        <v>#REF!</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 ca="1">IF(AND('Mapa final'!$Y$16="Muy Alta",'Mapa final'!$AA$16="Mayor"),CONCATENATE("R3C",'Mapa final'!$O$16),"")</f>
        <v/>
      </c>
      <c r="AC8" s="53" t="e">
        <f>IF(AND('Mapa final'!#REF!="Muy Alta",'Mapa final'!#REF!="Mayor"),CONCATENATE("R3C",'Mapa final'!#REF!),"")</f>
        <v>#REF!</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 ca="1">IF(AND('Mapa final'!$Y$16="Muy Alta",'Mapa final'!$AA$16="Catastrófico"),CONCATENATE("R3C",'Mapa final'!$O$16),"")</f>
        <v/>
      </c>
      <c r="AI8" s="56" t="e">
        <f>IF(AND('Mapa final'!#REF!="Muy Alta",'Mapa final'!#REF!="Catastrófico"),CONCATENATE("R3C",'Mapa final'!#REF!),"")</f>
        <v>#REF!</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4"/>
      <c r="AO8" s="328"/>
      <c r="AP8" s="329"/>
      <c r="AQ8" s="329"/>
      <c r="AR8" s="329"/>
      <c r="AS8" s="329"/>
      <c r="AT8" s="330"/>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3">
      <c r="A9" s="84"/>
      <c r="B9" s="220"/>
      <c r="C9" s="220"/>
      <c r="D9" s="221"/>
      <c r="E9" s="321"/>
      <c r="F9" s="322"/>
      <c r="G9" s="322"/>
      <c r="H9" s="322"/>
      <c r="I9" s="337"/>
      <c r="J9" s="52" t="str">
        <f ca="1">IF(AND('Mapa final'!$Y$17="Muy Alta",'Mapa final'!$AA$17="Leve"),CONCATENATE("R4C",'Mapa final'!$O$17),"")</f>
        <v/>
      </c>
      <c r="K9" s="53" t="e">
        <f>IF(AND('Mapa final'!#REF!="Muy Alta",'Mapa final'!#REF!="Leve"),CONCATENATE("R4C",'Mapa final'!#REF!),"")</f>
        <v>#REF!</v>
      </c>
      <c r="L9" s="58" t="e">
        <f>IF(AND('Mapa final'!#REF!="Muy Alta",'Mapa final'!#REF!="Leve"),CONCATENATE("R4C",'Mapa final'!#REF!),"")</f>
        <v>#REF!</v>
      </c>
      <c r="M9" s="58" t="e">
        <f>IF(AND('Mapa final'!#REF!="Muy Alta",'Mapa final'!#REF!="Leve"),CONCATENATE("R4C",'Mapa final'!#REF!),"")</f>
        <v>#REF!</v>
      </c>
      <c r="N9" s="58" t="e">
        <f>IF(AND('Mapa final'!#REF!="Muy Alta",'Mapa final'!#REF!="Leve"),CONCATENATE("R4C",'Mapa final'!#REF!),"")</f>
        <v>#REF!</v>
      </c>
      <c r="O9" s="54" t="e">
        <f>IF(AND('Mapa final'!#REF!="Muy Alta",'Mapa final'!#REF!="Leve"),CONCATENATE("R4C",'Mapa final'!#REF!),"")</f>
        <v>#REF!</v>
      </c>
      <c r="P9" s="52" t="str">
        <f ca="1">IF(AND('Mapa final'!$Y$17="Muy Alta",'Mapa final'!$AA$17="Menor"),CONCATENATE("R4C",'Mapa final'!$O$17),"")</f>
        <v/>
      </c>
      <c r="Q9" s="53" t="e">
        <f>IF(AND('Mapa final'!#REF!="Muy Alta",'Mapa final'!#REF!="Menor"),CONCATENATE("R4C",'Mapa final'!#REF!),"")</f>
        <v>#REF!</v>
      </c>
      <c r="R9" s="58" t="e">
        <f>IF(AND('Mapa final'!#REF!="Muy Alta",'Mapa final'!#REF!="Menor"),CONCATENATE("R4C",'Mapa final'!#REF!),"")</f>
        <v>#REF!</v>
      </c>
      <c r="S9" s="58" t="e">
        <f>IF(AND('Mapa final'!#REF!="Muy Alta",'Mapa final'!#REF!="Menor"),CONCATENATE("R4C",'Mapa final'!#REF!),"")</f>
        <v>#REF!</v>
      </c>
      <c r="T9" s="58" t="e">
        <f>IF(AND('Mapa final'!#REF!="Muy Alta",'Mapa final'!#REF!="Menor"),CONCATENATE("R4C",'Mapa final'!#REF!),"")</f>
        <v>#REF!</v>
      </c>
      <c r="U9" s="54" t="e">
        <f>IF(AND('Mapa final'!#REF!="Muy Alta",'Mapa final'!#REF!="Menor"),CONCATENATE("R4C",'Mapa final'!#REF!),"")</f>
        <v>#REF!</v>
      </c>
      <c r="V9" s="52" t="str">
        <f ca="1">IF(AND('Mapa final'!$Y$17="Muy Alta",'Mapa final'!$AA$17="Moderado"),CONCATENATE("R4C",'Mapa final'!$O$17),"")</f>
        <v/>
      </c>
      <c r="W9" s="53" t="e">
        <f>IF(AND('Mapa final'!#REF!="Muy Alta",'Mapa final'!#REF!="Moderado"),CONCATENATE("R4C",'Mapa final'!#REF!),"")</f>
        <v>#REF!</v>
      </c>
      <c r="X9" s="58" t="e">
        <f>IF(AND('Mapa final'!#REF!="Muy Alta",'Mapa final'!#REF!="Moderado"),CONCATENATE("R4C",'Mapa final'!#REF!),"")</f>
        <v>#REF!</v>
      </c>
      <c r="Y9" s="58" t="e">
        <f>IF(AND('Mapa final'!#REF!="Muy Alta",'Mapa final'!#REF!="Moderado"),CONCATENATE("R4C",'Mapa final'!#REF!),"")</f>
        <v>#REF!</v>
      </c>
      <c r="Z9" s="58" t="e">
        <f>IF(AND('Mapa final'!#REF!="Muy Alta",'Mapa final'!#REF!="Moderado"),CONCATENATE("R4C",'Mapa final'!#REF!),"")</f>
        <v>#REF!</v>
      </c>
      <c r="AA9" s="54" t="e">
        <f>IF(AND('Mapa final'!#REF!="Muy Alta",'Mapa final'!#REF!="Moderado"),CONCATENATE("R4C",'Mapa final'!#REF!),"")</f>
        <v>#REF!</v>
      </c>
      <c r="AB9" s="52" t="str">
        <f ca="1">IF(AND('Mapa final'!$Y$17="Muy Alta",'Mapa final'!$AA$17="Mayor"),CONCATENATE("R4C",'Mapa final'!$O$17),"")</f>
        <v/>
      </c>
      <c r="AC9" s="53" t="e">
        <f>IF(AND('Mapa final'!#REF!="Muy Alta",'Mapa final'!#REF!="Mayor"),CONCATENATE("R4C",'Mapa final'!#REF!),"")</f>
        <v>#REF!</v>
      </c>
      <c r="AD9" s="58" t="e">
        <f>IF(AND('Mapa final'!#REF!="Muy Alta",'Mapa final'!#REF!="Mayor"),CONCATENATE("R4C",'Mapa final'!#REF!),"")</f>
        <v>#REF!</v>
      </c>
      <c r="AE9" s="58" t="e">
        <f>IF(AND('Mapa final'!#REF!="Muy Alta",'Mapa final'!#REF!="Mayor"),CONCATENATE("R4C",'Mapa final'!#REF!),"")</f>
        <v>#REF!</v>
      </c>
      <c r="AF9" s="58" t="e">
        <f>IF(AND('Mapa final'!#REF!="Muy Alta",'Mapa final'!#REF!="Mayor"),CONCATENATE("R4C",'Mapa final'!#REF!),"")</f>
        <v>#REF!</v>
      </c>
      <c r="AG9" s="54" t="e">
        <f>IF(AND('Mapa final'!#REF!="Muy Alta",'Mapa final'!#REF!="Mayor"),CONCATENATE("R4C",'Mapa final'!#REF!),"")</f>
        <v>#REF!</v>
      </c>
      <c r="AH9" s="55" t="str">
        <f ca="1">IF(AND('Mapa final'!$Y$17="Muy Alta",'Mapa final'!$AA$17="Catastrófico"),CONCATENATE("R4C",'Mapa final'!$O$17),"")</f>
        <v/>
      </c>
      <c r="AI9" s="56" t="e">
        <f>IF(AND('Mapa final'!#REF!="Muy Alta",'Mapa final'!#REF!="Catastrófico"),CONCATENATE("R4C",'Mapa final'!#REF!),"")</f>
        <v>#REF!</v>
      </c>
      <c r="AJ9" s="56" t="e">
        <f>IF(AND('Mapa final'!#REF!="Muy Alta",'Mapa final'!#REF!="Catastrófico"),CONCATENATE("R4C",'Mapa final'!#REF!),"")</f>
        <v>#REF!</v>
      </c>
      <c r="AK9" s="56" t="e">
        <f>IF(AND('Mapa final'!#REF!="Muy Alta",'Mapa final'!#REF!="Catastrófico"),CONCATENATE("R4C",'Mapa final'!#REF!),"")</f>
        <v>#REF!</v>
      </c>
      <c r="AL9" s="56" t="e">
        <f>IF(AND('Mapa final'!#REF!="Muy Alta",'Mapa final'!#REF!="Catastrófico"),CONCATENATE("R4C",'Mapa final'!#REF!),"")</f>
        <v>#REF!</v>
      </c>
      <c r="AM9" s="57" t="e">
        <f>IF(AND('Mapa final'!#REF!="Muy Alta",'Mapa final'!#REF!="Catastrófico"),CONCATENATE("R4C",'Mapa final'!#REF!),"")</f>
        <v>#REF!</v>
      </c>
      <c r="AN9" s="84"/>
      <c r="AO9" s="328"/>
      <c r="AP9" s="329"/>
      <c r="AQ9" s="329"/>
      <c r="AR9" s="329"/>
      <c r="AS9" s="329"/>
      <c r="AT9" s="330"/>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3">
      <c r="A10" s="84"/>
      <c r="B10" s="220"/>
      <c r="C10" s="220"/>
      <c r="D10" s="221"/>
      <c r="E10" s="321"/>
      <c r="F10" s="322"/>
      <c r="G10" s="322"/>
      <c r="H10" s="322"/>
      <c r="I10" s="337"/>
      <c r="J10" s="52" t="e">
        <f>IF(AND('Mapa final'!#REF!="Muy Alta",'Mapa final'!#REF!="Leve"),CONCATENATE("R5C",'Mapa final'!#REF!),"")</f>
        <v>#REF!</v>
      </c>
      <c r="K10" s="53" t="e">
        <f>IF(AND('Mapa final'!#REF!="Muy Alta",'Mapa final'!#REF!="Leve"),CONCATENATE("R5C",'Mapa final'!#REF!),"")</f>
        <v>#REF!</v>
      </c>
      <c r="L10" s="58" t="e">
        <f>IF(AND('Mapa final'!#REF!="Muy Alta",'Mapa final'!#REF!="Leve"),CONCATENATE("R5C",'Mapa final'!#REF!),"")</f>
        <v>#REF!</v>
      </c>
      <c r="M10" s="58" t="e">
        <f>IF(AND('Mapa final'!#REF!="Muy Alta",'Mapa final'!#REF!="Leve"),CONCATENATE("R5C",'Mapa final'!#REF!),"")</f>
        <v>#REF!</v>
      </c>
      <c r="N10" s="58" t="e">
        <f>IF(AND('Mapa final'!#REF!="Muy Alta",'Mapa final'!#REF!="Leve"),CONCATENATE("R5C",'Mapa final'!#REF!),"")</f>
        <v>#REF!</v>
      </c>
      <c r="O10" s="54" t="e">
        <f>IF(AND('Mapa final'!#REF!="Muy Alta",'Mapa final'!#REF!="Leve"),CONCATENATE("R5C",'Mapa final'!#REF!),"")</f>
        <v>#REF!</v>
      </c>
      <c r="P10" s="52" t="e">
        <f>IF(AND('Mapa final'!#REF!="Muy Alta",'Mapa final'!#REF!="Menor"),CONCATENATE("R5C",'Mapa final'!#REF!),"")</f>
        <v>#REF!</v>
      </c>
      <c r="Q10" s="53" t="e">
        <f>IF(AND('Mapa final'!#REF!="Muy Alta",'Mapa final'!#REF!="Menor"),CONCATENATE("R5C",'Mapa final'!#REF!),"")</f>
        <v>#REF!</v>
      </c>
      <c r="R10" s="58" t="e">
        <f>IF(AND('Mapa final'!#REF!="Muy Alta",'Mapa final'!#REF!="Menor"),CONCATENATE("R5C",'Mapa final'!#REF!),"")</f>
        <v>#REF!</v>
      </c>
      <c r="S10" s="58" t="e">
        <f>IF(AND('Mapa final'!#REF!="Muy Alta",'Mapa final'!#REF!="Menor"),CONCATENATE("R5C",'Mapa final'!#REF!),"")</f>
        <v>#REF!</v>
      </c>
      <c r="T10" s="58" t="e">
        <f>IF(AND('Mapa final'!#REF!="Muy Alta",'Mapa final'!#REF!="Menor"),CONCATENATE("R5C",'Mapa final'!#REF!),"")</f>
        <v>#REF!</v>
      </c>
      <c r="U10" s="54" t="e">
        <f>IF(AND('Mapa final'!#REF!="Muy Alta",'Mapa final'!#REF!="Menor"),CONCATENATE("R5C",'Mapa final'!#REF!),"")</f>
        <v>#REF!</v>
      </c>
      <c r="V10" s="52" t="e">
        <f>IF(AND('Mapa final'!#REF!="Muy Alta",'Mapa final'!#REF!="Moderado"),CONCATENATE("R5C",'Mapa final'!#REF!),"")</f>
        <v>#REF!</v>
      </c>
      <c r="W10" s="53" t="e">
        <f>IF(AND('Mapa final'!#REF!="Muy Alta",'Mapa final'!#REF!="Moderado"),CONCATENATE("R5C",'Mapa final'!#REF!),"")</f>
        <v>#REF!</v>
      </c>
      <c r="X10" s="58" t="e">
        <f>IF(AND('Mapa final'!#REF!="Muy Alta",'Mapa final'!#REF!="Moderado"),CONCATENATE("R5C",'Mapa final'!#REF!),"")</f>
        <v>#REF!</v>
      </c>
      <c r="Y10" s="58" t="e">
        <f>IF(AND('Mapa final'!#REF!="Muy Alta",'Mapa final'!#REF!="Moderado"),CONCATENATE("R5C",'Mapa final'!#REF!),"")</f>
        <v>#REF!</v>
      </c>
      <c r="Z10" s="58" t="e">
        <f>IF(AND('Mapa final'!#REF!="Muy Alta",'Mapa final'!#REF!="Moderado"),CONCATENATE("R5C",'Mapa final'!#REF!),"")</f>
        <v>#REF!</v>
      </c>
      <c r="AA10" s="54" t="e">
        <f>IF(AND('Mapa final'!#REF!="Muy Alta",'Mapa final'!#REF!="Moderado"),CONCATENATE("R5C",'Mapa final'!#REF!),"")</f>
        <v>#REF!</v>
      </c>
      <c r="AB10" s="52" t="e">
        <f>IF(AND('Mapa final'!#REF!="Muy Alta",'Mapa final'!#REF!="Mayor"),CONCATENATE("R5C",'Mapa final'!#REF!),"")</f>
        <v>#REF!</v>
      </c>
      <c r="AC10" s="53" t="e">
        <f>IF(AND('Mapa final'!#REF!="Muy Alta",'Mapa final'!#REF!="Mayor"),CONCATENATE("R5C",'Mapa final'!#REF!),"")</f>
        <v>#REF!</v>
      </c>
      <c r="AD10" s="58" t="e">
        <f>IF(AND('Mapa final'!#REF!="Muy Alta",'Mapa final'!#REF!="Mayor"),CONCATENATE("R5C",'Mapa final'!#REF!),"")</f>
        <v>#REF!</v>
      </c>
      <c r="AE10" s="58" t="e">
        <f>IF(AND('Mapa final'!#REF!="Muy Alta",'Mapa final'!#REF!="Mayor"),CONCATENATE("R5C",'Mapa final'!#REF!),"")</f>
        <v>#REF!</v>
      </c>
      <c r="AF10" s="58" t="e">
        <f>IF(AND('Mapa final'!#REF!="Muy Alta",'Mapa final'!#REF!="Mayor"),CONCATENATE("R5C",'Mapa final'!#REF!),"")</f>
        <v>#REF!</v>
      </c>
      <c r="AG10" s="54" t="e">
        <f>IF(AND('Mapa final'!#REF!="Muy Alta",'Mapa final'!#REF!="Mayor"),CONCATENATE("R5C",'Mapa final'!#REF!),"")</f>
        <v>#REF!</v>
      </c>
      <c r="AH10" s="55" t="e">
        <f>IF(AND('Mapa final'!#REF!="Muy Alta",'Mapa final'!#REF!="Catastrófico"),CONCATENATE("R5C",'Mapa final'!#REF!),"")</f>
        <v>#REF!</v>
      </c>
      <c r="AI10" s="56" t="e">
        <f>IF(AND('Mapa final'!#REF!="Muy Alta",'Mapa final'!#REF!="Catastrófico"),CONCATENATE("R5C",'Mapa final'!#REF!),"")</f>
        <v>#REF!</v>
      </c>
      <c r="AJ10" s="56" t="e">
        <f>IF(AND('Mapa final'!#REF!="Muy Alta",'Mapa final'!#REF!="Catastrófico"),CONCATENATE("R5C",'Mapa final'!#REF!),"")</f>
        <v>#REF!</v>
      </c>
      <c r="AK10" s="56" t="e">
        <f>IF(AND('Mapa final'!#REF!="Muy Alta",'Mapa final'!#REF!="Catastrófico"),CONCATENATE("R5C",'Mapa final'!#REF!),"")</f>
        <v>#REF!</v>
      </c>
      <c r="AL10" s="56" t="e">
        <f>IF(AND('Mapa final'!#REF!="Muy Alta",'Mapa final'!#REF!="Catastrófico"),CONCATENATE("R5C",'Mapa final'!#REF!),"")</f>
        <v>#REF!</v>
      </c>
      <c r="AM10" s="57" t="e">
        <f>IF(AND('Mapa final'!#REF!="Muy Alta",'Mapa final'!#REF!="Catastrófico"),CONCATENATE("R5C",'Mapa final'!#REF!),"")</f>
        <v>#REF!</v>
      </c>
      <c r="AN10" s="84"/>
      <c r="AO10" s="328"/>
      <c r="AP10" s="329"/>
      <c r="AQ10" s="329"/>
      <c r="AR10" s="329"/>
      <c r="AS10" s="329"/>
      <c r="AT10" s="330"/>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3">
      <c r="A11" s="84"/>
      <c r="B11" s="220"/>
      <c r="C11" s="220"/>
      <c r="D11" s="221"/>
      <c r="E11" s="321"/>
      <c r="F11" s="322"/>
      <c r="G11" s="322"/>
      <c r="H11" s="322"/>
      <c r="I11" s="337"/>
      <c r="J11" s="52" t="e">
        <f>IF(AND('Mapa final'!#REF!="Muy Alta",'Mapa final'!#REF!="Leve"),CONCATENATE("R6C",'Mapa final'!#REF!),"")</f>
        <v>#REF!</v>
      </c>
      <c r="K11" s="53" t="e">
        <f>IF(AND('Mapa final'!#REF!="Muy Alta",'Mapa final'!#REF!="Leve"),CONCATENATE("R6C",'Mapa final'!#REF!),"")</f>
        <v>#REF!</v>
      </c>
      <c r="L11" s="58" t="e">
        <f>IF(AND('Mapa final'!#REF!="Muy Alta",'Mapa final'!#REF!="Leve"),CONCATENATE("R6C",'Mapa final'!#REF!),"")</f>
        <v>#REF!</v>
      </c>
      <c r="M11" s="58" t="e">
        <f>IF(AND('Mapa final'!#REF!="Muy Alta",'Mapa final'!#REF!="Leve"),CONCATENATE("R6C",'Mapa final'!#REF!),"")</f>
        <v>#REF!</v>
      </c>
      <c r="N11" s="58" t="e">
        <f>IF(AND('Mapa final'!#REF!="Muy Alta",'Mapa final'!#REF!="Leve"),CONCATENATE("R6C",'Mapa final'!#REF!),"")</f>
        <v>#REF!</v>
      </c>
      <c r="O11" s="54" t="e">
        <f>IF(AND('Mapa final'!#REF!="Muy Alta",'Mapa final'!#REF!="Leve"),CONCATENATE("R6C",'Mapa final'!#REF!),"")</f>
        <v>#REF!</v>
      </c>
      <c r="P11" s="52" t="e">
        <f>IF(AND('Mapa final'!#REF!="Muy Alta",'Mapa final'!#REF!="Menor"),CONCATENATE("R6C",'Mapa final'!#REF!),"")</f>
        <v>#REF!</v>
      </c>
      <c r="Q11" s="53" t="e">
        <f>IF(AND('Mapa final'!#REF!="Muy Alta",'Mapa final'!#REF!="Menor"),CONCATENATE("R6C",'Mapa final'!#REF!),"")</f>
        <v>#REF!</v>
      </c>
      <c r="R11" s="58" t="e">
        <f>IF(AND('Mapa final'!#REF!="Muy Alta",'Mapa final'!#REF!="Menor"),CONCATENATE("R6C",'Mapa final'!#REF!),"")</f>
        <v>#REF!</v>
      </c>
      <c r="S11" s="58" t="e">
        <f>IF(AND('Mapa final'!#REF!="Muy Alta",'Mapa final'!#REF!="Menor"),CONCATENATE("R6C",'Mapa final'!#REF!),"")</f>
        <v>#REF!</v>
      </c>
      <c r="T11" s="58" t="e">
        <f>IF(AND('Mapa final'!#REF!="Muy Alta",'Mapa final'!#REF!="Menor"),CONCATENATE("R6C",'Mapa final'!#REF!),"")</f>
        <v>#REF!</v>
      </c>
      <c r="U11" s="54" t="e">
        <f>IF(AND('Mapa final'!#REF!="Muy Alta",'Mapa final'!#REF!="Menor"),CONCATENATE("R6C",'Mapa final'!#REF!),"")</f>
        <v>#REF!</v>
      </c>
      <c r="V11" s="52" t="e">
        <f>IF(AND('Mapa final'!#REF!="Muy Alta",'Mapa final'!#REF!="Moderado"),CONCATENATE("R6C",'Mapa final'!#REF!),"")</f>
        <v>#REF!</v>
      </c>
      <c r="W11" s="53" t="e">
        <f>IF(AND('Mapa final'!#REF!="Muy Alta",'Mapa final'!#REF!="Moderado"),CONCATENATE("R6C",'Mapa final'!#REF!),"")</f>
        <v>#REF!</v>
      </c>
      <c r="X11" s="58" t="e">
        <f>IF(AND('Mapa final'!#REF!="Muy Alta",'Mapa final'!#REF!="Moderado"),CONCATENATE("R6C",'Mapa final'!#REF!),"")</f>
        <v>#REF!</v>
      </c>
      <c r="Y11" s="58" t="e">
        <f>IF(AND('Mapa final'!#REF!="Muy Alta",'Mapa final'!#REF!="Moderado"),CONCATENATE("R6C",'Mapa final'!#REF!),"")</f>
        <v>#REF!</v>
      </c>
      <c r="Z11" s="58" t="e">
        <f>IF(AND('Mapa final'!#REF!="Muy Alta",'Mapa final'!#REF!="Moderado"),CONCATENATE("R6C",'Mapa final'!#REF!),"")</f>
        <v>#REF!</v>
      </c>
      <c r="AA11" s="54" t="e">
        <f>IF(AND('Mapa final'!#REF!="Muy Alta",'Mapa final'!#REF!="Moderado"),CONCATENATE("R6C",'Mapa final'!#REF!),"")</f>
        <v>#REF!</v>
      </c>
      <c r="AB11" s="52" t="e">
        <f>IF(AND('Mapa final'!#REF!="Muy Alta",'Mapa final'!#REF!="Mayor"),CONCATENATE("R6C",'Mapa final'!#REF!),"")</f>
        <v>#REF!</v>
      </c>
      <c r="AC11" s="53" t="e">
        <f>IF(AND('Mapa final'!#REF!="Muy Alta",'Mapa final'!#REF!="Mayor"),CONCATENATE("R6C",'Mapa final'!#REF!),"")</f>
        <v>#REF!</v>
      </c>
      <c r="AD11" s="58" t="e">
        <f>IF(AND('Mapa final'!#REF!="Muy Alta",'Mapa final'!#REF!="Mayor"),CONCATENATE("R6C",'Mapa final'!#REF!),"")</f>
        <v>#REF!</v>
      </c>
      <c r="AE11" s="58" t="e">
        <f>IF(AND('Mapa final'!#REF!="Muy Alta",'Mapa final'!#REF!="Mayor"),CONCATENATE("R6C",'Mapa final'!#REF!),"")</f>
        <v>#REF!</v>
      </c>
      <c r="AF11" s="58" t="e">
        <f>IF(AND('Mapa final'!#REF!="Muy Alta",'Mapa final'!#REF!="Mayor"),CONCATENATE("R6C",'Mapa final'!#REF!),"")</f>
        <v>#REF!</v>
      </c>
      <c r="AG11" s="54" t="e">
        <f>IF(AND('Mapa final'!#REF!="Muy Alta",'Mapa final'!#REF!="Mayor"),CONCATENATE("R6C",'Mapa final'!#REF!),"")</f>
        <v>#REF!</v>
      </c>
      <c r="AH11" s="55" t="e">
        <f>IF(AND('Mapa final'!#REF!="Muy Alta",'Mapa final'!#REF!="Catastrófico"),CONCATENATE("R6C",'Mapa final'!#REF!),"")</f>
        <v>#REF!</v>
      </c>
      <c r="AI11" s="56" t="e">
        <f>IF(AND('Mapa final'!#REF!="Muy Alta",'Mapa final'!#REF!="Catastrófico"),CONCATENATE("R6C",'Mapa final'!#REF!),"")</f>
        <v>#REF!</v>
      </c>
      <c r="AJ11" s="56" t="e">
        <f>IF(AND('Mapa final'!#REF!="Muy Alta",'Mapa final'!#REF!="Catastrófico"),CONCATENATE("R6C",'Mapa final'!#REF!),"")</f>
        <v>#REF!</v>
      </c>
      <c r="AK11" s="56" t="e">
        <f>IF(AND('Mapa final'!#REF!="Muy Alta",'Mapa final'!#REF!="Catastrófico"),CONCATENATE("R6C",'Mapa final'!#REF!),"")</f>
        <v>#REF!</v>
      </c>
      <c r="AL11" s="56" t="e">
        <f>IF(AND('Mapa final'!#REF!="Muy Alta",'Mapa final'!#REF!="Catastrófico"),CONCATENATE("R6C",'Mapa final'!#REF!),"")</f>
        <v>#REF!</v>
      </c>
      <c r="AM11" s="57" t="e">
        <f>IF(AND('Mapa final'!#REF!="Muy Alta",'Mapa final'!#REF!="Catastrófico"),CONCATENATE("R6C",'Mapa final'!#REF!),"")</f>
        <v>#REF!</v>
      </c>
      <c r="AN11" s="84"/>
      <c r="AO11" s="328"/>
      <c r="AP11" s="329"/>
      <c r="AQ11" s="329"/>
      <c r="AR11" s="329"/>
      <c r="AS11" s="329"/>
      <c r="AT11" s="330"/>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3">
      <c r="A12" s="84"/>
      <c r="B12" s="220"/>
      <c r="C12" s="220"/>
      <c r="D12" s="221"/>
      <c r="E12" s="321"/>
      <c r="F12" s="322"/>
      <c r="G12" s="322"/>
      <c r="H12" s="322"/>
      <c r="I12" s="337"/>
      <c r="J12" s="52" t="e">
        <f>IF(AND('Mapa final'!#REF!="Muy Alta",'Mapa final'!#REF!="Leve"),CONCATENATE("R7C",'Mapa final'!#REF!),"")</f>
        <v>#REF!</v>
      </c>
      <c r="K12" s="53" t="e">
        <f>IF(AND('Mapa final'!#REF!="Muy Alta",'Mapa final'!#REF!="Leve"),CONCATENATE("R7C",'Mapa final'!#REF!),"")</f>
        <v>#REF!</v>
      </c>
      <c r="L12" s="58" t="e">
        <f>IF(AND('Mapa final'!#REF!="Muy Alta",'Mapa final'!#REF!="Leve"),CONCATENATE("R7C",'Mapa final'!#REF!),"")</f>
        <v>#REF!</v>
      </c>
      <c r="M12" s="58" t="e">
        <f>IF(AND('Mapa final'!#REF!="Muy Alta",'Mapa final'!#REF!="Leve"),CONCATENATE("R7C",'Mapa final'!#REF!),"")</f>
        <v>#REF!</v>
      </c>
      <c r="N12" s="58" t="e">
        <f>IF(AND('Mapa final'!#REF!="Muy Alta",'Mapa final'!#REF!="Leve"),CONCATENATE("R7C",'Mapa final'!#REF!),"")</f>
        <v>#REF!</v>
      </c>
      <c r="O12" s="54" t="e">
        <f>IF(AND('Mapa final'!#REF!="Muy Alta",'Mapa final'!#REF!="Leve"),CONCATENATE("R7C",'Mapa final'!#REF!),"")</f>
        <v>#REF!</v>
      </c>
      <c r="P12" s="52" t="e">
        <f>IF(AND('Mapa final'!#REF!="Muy Alta",'Mapa final'!#REF!="Menor"),CONCATENATE("R7C",'Mapa final'!#REF!),"")</f>
        <v>#REF!</v>
      </c>
      <c r="Q12" s="53" t="e">
        <f>IF(AND('Mapa final'!#REF!="Muy Alta",'Mapa final'!#REF!="Menor"),CONCATENATE("R7C",'Mapa final'!#REF!),"")</f>
        <v>#REF!</v>
      </c>
      <c r="R12" s="58" t="e">
        <f>IF(AND('Mapa final'!#REF!="Muy Alta",'Mapa final'!#REF!="Menor"),CONCATENATE("R7C",'Mapa final'!#REF!),"")</f>
        <v>#REF!</v>
      </c>
      <c r="S12" s="58" t="e">
        <f>IF(AND('Mapa final'!#REF!="Muy Alta",'Mapa final'!#REF!="Menor"),CONCATENATE("R7C",'Mapa final'!#REF!),"")</f>
        <v>#REF!</v>
      </c>
      <c r="T12" s="58" t="e">
        <f>IF(AND('Mapa final'!#REF!="Muy Alta",'Mapa final'!#REF!="Menor"),CONCATENATE("R7C",'Mapa final'!#REF!),"")</f>
        <v>#REF!</v>
      </c>
      <c r="U12" s="54" t="e">
        <f>IF(AND('Mapa final'!#REF!="Muy Alta",'Mapa final'!#REF!="Menor"),CONCATENATE("R7C",'Mapa final'!#REF!),"")</f>
        <v>#REF!</v>
      </c>
      <c r="V12" s="52" t="e">
        <f>IF(AND('Mapa final'!#REF!="Muy Alta",'Mapa final'!#REF!="Moderado"),CONCATENATE("R7C",'Mapa final'!#REF!),"")</f>
        <v>#REF!</v>
      </c>
      <c r="W12" s="53" t="e">
        <f>IF(AND('Mapa final'!#REF!="Muy Alta",'Mapa final'!#REF!="Moderado"),CONCATENATE("R7C",'Mapa final'!#REF!),"")</f>
        <v>#REF!</v>
      </c>
      <c r="X12" s="58" t="e">
        <f>IF(AND('Mapa final'!#REF!="Muy Alta",'Mapa final'!#REF!="Moderado"),CONCATENATE("R7C",'Mapa final'!#REF!),"")</f>
        <v>#REF!</v>
      </c>
      <c r="Y12" s="58" t="e">
        <f>IF(AND('Mapa final'!#REF!="Muy Alta",'Mapa final'!#REF!="Moderado"),CONCATENATE("R7C",'Mapa final'!#REF!),"")</f>
        <v>#REF!</v>
      </c>
      <c r="Z12" s="58" t="e">
        <f>IF(AND('Mapa final'!#REF!="Muy Alta",'Mapa final'!#REF!="Moderado"),CONCATENATE("R7C",'Mapa final'!#REF!),"")</f>
        <v>#REF!</v>
      </c>
      <c r="AA12" s="54" t="e">
        <f>IF(AND('Mapa final'!#REF!="Muy Alta",'Mapa final'!#REF!="Moderado"),CONCATENATE("R7C",'Mapa final'!#REF!),"")</f>
        <v>#REF!</v>
      </c>
      <c r="AB12" s="52" t="e">
        <f>IF(AND('Mapa final'!#REF!="Muy Alta",'Mapa final'!#REF!="Mayor"),CONCATENATE("R7C",'Mapa final'!#REF!),"")</f>
        <v>#REF!</v>
      </c>
      <c r="AC12" s="53" t="e">
        <f>IF(AND('Mapa final'!#REF!="Muy Alta",'Mapa final'!#REF!="Mayor"),CONCATENATE("R7C",'Mapa final'!#REF!),"")</f>
        <v>#REF!</v>
      </c>
      <c r="AD12" s="58" t="e">
        <f>IF(AND('Mapa final'!#REF!="Muy Alta",'Mapa final'!#REF!="Mayor"),CONCATENATE("R7C",'Mapa final'!#REF!),"")</f>
        <v>#REF!</v>
      </c>
      <c r="AE12" s="58" t="e">
        <f>IF(AND('Mapa final'!#REF!="Muy Alta",'Mapa final'!#REF!="Mayor"),CONCATENATE("R7C",'Mapa final'!#REF!),"")</f>
        <v>#REF!</v>
      </c>
      <c r="AF12" s="58" t="e">
        <f>IF(AND('Mapa final'!#REF!="Muy Alta",'Mapa final'!#REF!="Mayor"),CONCATENATE("R7C",'Mapa final'!#REF!),"")</f>
        <v>#REF!</v>
      </c>
      <c r="AG12" s="54" t="e">
        <f>IF(AND('Mapa final'!#REF!="Muy Alta",'Mapa final'!#REF!="Mayor"),CONCATENATE("R7C",'Mapa final'!#REF!),"")</f>
        <v>#REF!</v>
      </c>
      <c r="AH12" s="55" t="e">
        <f>IF(AND('Mapa final'!#REF!="Muy Alta",'Mapa final'!#REF!="Catastrófico"),CONCATENATE("R7C",'Mapa final'!#REF!),"")</f>
        <v>#REF!</v>
      </c>
      <c r="AI12" s="56" t="e">
        <f>IF(AND('Mapa final'!#REF!="Muy Alta",'Mapa final'!#REF!="Catastrófico"),CONCATENATE("R7C",'Mapa final'!#REF!),"")</f>
        <v>#REF!</v>
      </c>
      <c r="AJ12" s="56" t="e">
        <f>IF(AND('Mapa final'!#REF!="Muy Alta",'Mapa final'!#REF!="Catastrófico"),CONCATENATE("R7C",'Mapa final'!#REF!),"")</f>
        <v>#REF!</v>
      </c>
      <c r="AK12" s="56" t="e">
        <f>IF(AND('Mapa final'!#REF!="Muy Alta",'Mapa final'!#REF!="Catastrófico"),CONCATENATE("R7C",'Mapa final'!#REF!),"")</f>
        <v>#REF!</v>
      </c>
      <c r="AL12" s="56" t="e">
        <f>IF(AND('Mapa final'!#REF!="Muy Alta",'Mapa final'!#REF!="Catastrófico"),CONCATENATE("R7C",'Mapa final'!#REF!),"")</f>
        <v>#REF!</v>
      </c>
      <c r="AM12" s="57" t="e">
        <f>IF(AND('Mapa final'!#REF!="Muy Alta",'Mapa final'!#REF!="Catastrófico"),CONCATENATE("R7C",'Mapa final'!#REF!),"")</f>
        <v>#REF!</v>
      </c>
      <c r="AN12" s="84"/>
      <c r="AO12" s="328"/>
      <c r="AP12" s="329"/>
      <c r="AQ12" s="329"/>
      <c r="AR12" s="329"/>
      <c r="AS12" s="329"/>
      <c r="AT12" s="330"/>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3">
      <c r="A13" s="84"/>
      <c r="B13" s="220"/>
      <c r="C13" s="220"/>
      <c r="D13" s="221"/>
      <c r="E13" s="321"/>
      <c r="F13" s="322"/>
      <c r="G13" s="322"/>
      <c r="H13" s="322"/>
      <c r="I13" s="337"/>
      <c r="J13" s="52" t="e">
        <f>IF(AND('Mapa final'!#REF!="Muy Alta",'Mapa final'!#REF!="Leve"),CONCATENATE("R8C",'Mapa final'!#REF!),"")</f>
        <v>#REF!</v>
      </c>
      <c r="K13" s="53" t="e">
        <f>IF(AND('Mapa final'!#REF!="Muy Alta",'Mapa final'!#REF!="Leve"),CONCATENATE("R8C",'Mapa final'!#REF!),"")</f>
        <v>#REF!</v>
      </c>
      <c r="L13" s="58" t="e">
        <f>IF(AND('Mapa final'!#REF!="Muy Alta",'Mapa final'!#REF!="Leve"),CONCATENATE("R8C",'Mapa final'!#REF!),"")</f>
        <v>#REF!</v>
      </c>
      <c r="M13" s="58" t="e">
        <f>IF(AND('Mapa final'!#REF!="Muy Alta",'Mapa final'!#REF!="Leve"),CONCATENATE("R8C",'Mapa final'!#REF!),"")</f>
        <v>#REF!</v>
      </c>
      <c r="N13" s="58" t="e">
        <f>IF(AND('Mapa final'!#REF!="Muy Alta",'Mapa final'!#REF!="Leve"),CONCATENATE("R8C",'Mapa final'!#REF!),"")</f>
        <v>#REF!</v>
      </c>
      <c r="O13" s="54" t="e">
        <f>IF(AND('Mapa final'!#REF!="Muy Alta",'Mapa final'!#REF!="Leve"),CONCATENATE("R8C",'Mapa final'!#REF!),"")</f>
        <v>#REF!</v>
      </c>
      <c r="P13" s="52" t="e">
        <f>IF(AND('Mapa final'!#REF!="Muy Alta",'Mapa final'!#REF!="Menor"),CONCATENATE("R8C",'Mapa final'!#REF!),"")</f>
        <v>#REF!</v>
      </c>
      <c r="Q13" s="53" t="e">
        <f>IF(AND('Mapa final'!#REF!="Muy Alta",'Mapa final'!#REF!="Menor"),CONCATENATE("R8C",'Mapa final'!#REF!),"")</f>
        <v>#REF!</v>
      </c>
      <c r="R13" s="58" t="e">
        <f>IF(AND('Mapa final'!#REF!="Muy Alta",'Mapa final'!#REF!="Menor"),CONCATENATE("R8C",'Mapa final'!#REF!),"")</f>
        <v>#REF!</v>
      </c>
      <c r="S13" s="58" t="e">
        <f>IF(AND('Mapa final'!#REF!="Muy Alta",'Mapa final'!#REF!="Menor"),CONCATENATE("R8C",'Mapa final'!#REF!),"")</f>
        <v>#REF!</v>
      </c>
      <c r="T13" s="58" t="e">
        <f>IF(AND('Mapa final'!#REF!="Muy Alta",'Mapa final'!#REF!="Menor"),CONCATENATE("R8C",'Mapa final'!#REF!),"")</f>
        <v>#REF!</v>
      </c>
      <c r="U13" s="54" t="e">
        <f>IF(AND('Mapa final'!#REF!="Muy Alta",'Mapa final'!#REF!="Menor"),CONCATENATE("R8C",'Mapa final'!#REF!),"")</f>
        <v>#REF!</v>
      </c>
      <c r="V13" s="52" t="e">
        <f>IF(AND('Mapa final'!#REF!="Muy Alta",'Mapa final'!#REF!="Moderado"),CONCATENATE("R8C",'Mapa final'!#REF!),"")</f>
        <v>#REF!</v>
      </c>
      <c r="W13" s="53" t="e">
        <f>IF(AND('Mapa final'!#REF!="Muy Alta",'Mapa final'!#REF!="Moderado"),CONCATENATE("R8C",'Mapa final'!#REF!),"")</f>
        <v>#REF!</v>
      </c>
      <c r="X13" s="58" t="e">
        <f>IF(AND('Mapa final'!#REF!="Muy Alta",'Mapa final'!#REF!="Moderado"),CONCATENATE("R8C",'Mapa final'!#REF!),"")</f>
        <v>#REF!</v>
      </c>
      <c r="Y13" s="58" t="e">
        <f>IF(AND('Mapa final'!#REF!="Muy Alta",'Mapa final'!#REF!="Moderado"),CONCATENATE("R8C",'Mapa final'!#REF!),"")</f>
        <v>#REF!</v>
      </c>
      <c r="Z13" s="58" t="e">
        <f>IF(AND('Mapa final'!#REF!="Muy Alta",'Mapa final'!#REF!="Moderado"),CONCATENATE("R8C",'Mapa final'!#REF!),"")</f>
        <v>#REF!</v>
      </c>
      <c r="AA13" s="54" t="e">
        <f>IF(AND('Mapa final'!#REF!="Muy Alta",'Mapa final'!#REF!="Moderado"),CONCATENATE("R8C",'Mapa final'!#REF!),"")</f>
        <v>#REF!</v>
      </c>
      <c r="AB13" s="52" t="e">
        <f>IF(AND('Mapa final'!#REF!="Muy Alta",'Mapa final'!#REF!="Mayor"),CONCATENATE("R8C",'Mapa final'!#REF!),"")</f>
        <v>#REF!</v>
      </c>
      <c r="AC13" s="53" t="e">
        <f>IF(AND('Mapa final'!#REF!="Muy Alta",'Mapa final'!#REF!="Mayor"),CONCATENATE("R8C",'Mapa final'!#REF!),"")</f>
        <v>#REF!</v>
      </c>
      <c r="AD13" s="58" t="e">
        <f>IF(AND('Mapa final'!#REF!="Muy Alta",'Mapa final'!#REF!="Mayor"),CONCATENATE("R8C",'Mapa final'!#REF!),"")</f>
        <v>#REF!</v>
      </c>
      <c r="AE13" s="58" t="e">
        <f>IF(AND('Mapa final'!#REF!="Muy Alta",'Mapa final'!#REF!="Mayor"),CONCATENATE("R8C",'Mapa final'!#REF!),"")</f>
        <v>#REF!</v>
      </c>
      <c r="AF13" s="58" t="e">
        <f>IF(AND('Mapa final'!#REF!="Muy Alta",'Mapa final'!#REF!="Mayor"),CONCATENATE("R8C",'Mapa final'!#REF!),"")</f>
        <v>#REF!</v>
      </c>
      <c r="AG13" s="54" t="e">
        <f>IF(AND('Mapa final'!#REF!="Muy Alta",'Mapa final'!#REF!="Mayor"),CONCATENATE("R8C",'Mapa final'!#REF!),"")</f>
        <v>#REF!</v>
      </c>
      <c r="AH13" s="55" t="e">
        <f>IF(AND('Mapa final'!#REF!="Muy Alta",'Mapa final'!#REF!="Catastrófico"),CONCATENATE("R8C",'Mapa final'!#REF!),"")</f>
        <v>#REF!</v>
      </c>
      <c r="AI13" s="56" t="e">
        <f>IF(AND('Mapa final'!#REF!="Muy Alta",'Mapa final'!#REF!="Catastrófico"),CONCATENATE("R8C",'Mapa final'!#REF!),"")</f>
        <v>#REF!</v>
      </c>
      <c r="AJ13" s="56" t="e">
        <f>IF(AND('Mapa final'!#REF!="Muy Alta",'Mapa final'!#REF!="Catastrófico"),CONCATENATE("R8C",'Mapa final'!#REF!),"")</f>
        <v>#REF!</v>
      </c>
      <c r="AK13" s="56" t="e">
        <f>IF(AND('Mapa final'!#REF!="Muy Alta",'Mapa final'!#REF!="Catastrófico"),CONCATENATE("R8C",'Mapa final'!#REF!),"")</f>
        <v>#REF!</v>
      </c>
      <c r="AL13" s="56" t="e">
        <f>IF(AND('Mapa final'!#REF!="Muy Alta",'Mapa final'!#REF!="Catastrófico"),CONCATENATE("R8C",'Mapa final'!#REF!),"")</f>
        <v>#REF!</v>
      </c>
      <c r="AM13" s="57" t="e">
        <f>IF(AND('Mapa final'!#REF!="Muy Alta",'Mapa final'!#REF!="Catastrófico"),CONCATENATE("R8C",'Mapa final'!#REF!),"")</f>
        <v>#REF!</v>
      </c>
      <c r="AN13" s="84"/>
      <c r="AO13" s="328"/>
      <c r="AP13" s="329"/>
      <c r="AQ13" s="329"/>
      <c r="AR13" s="329"/>
      <c r="AS13" s="329"/>
      <c r="AT13" s="330"/>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3">
      <c r="A14" s="84"/>
      <c r="B14" s="220"/>
      <c r="C14" s="220"/>
      <c r="D14" s="221"/>
      <c r="E14" s="321"/>
      <c r="F14" s="322"/>
      <c r="G14" s="322"/>
      <c r="H14" s="322"/>
      <c r="I14" s="337"/>
      <c r="J14" s="52" t="e">
        <f>IF(AND('Mapa final'!#REF!="Muy Alta",'Mapa final'!#REF!="Leve"),CONCATENATE("R9C",'Mapa final'!#REF!),"")</f>
        <v>#REF!</v>
      </c>
      <c r="K14" s="53" t="e">
        <f>IF(AND('Mapa final'!#REF!="Muy Alta",'Mapa final'!#REF!="Leve"),CONCATENATE("R9C",'Mapa final'!#REF!),"")</f>
        <v>#REF!</v>
      </c>
      <c r="L14" s="58" t="e">
        <f>IF(AND('Mapa final'!#REF!="Muy Alta",'Mapa final'!#REF!="Leve"),CONCATENATE("R9C",'Mapa final'!#REF!),"")</f>
        <v>#REF!</v>
      </c>
      <c r="M14" s="58" t="e">
        <f>IF(AND('Mapa final'!#REF!="Muy Alta",'Mapa final'!#REF!="Leve"),CONCATENATE("R9C",'Mapa final'!#REF!),"")</f>
        <v>#REF!</v>
      </c>
      <c r="N14" s="58" t="e">
        <f>IF(AND('Mapa final'!#REF!="Muy Alta",'Mapa final'!#REF!="Leve"),CONCATENATE("R9C",'Mapa final'!#REF!),"")</f>
        <v>#REF!</v>
      </c>
      <c r="O14" s="54" t="e">
        <f>IF(AND('Mapa final'!#REF!="Muy Alta",'Mapa final'!#REF!="Leve"),CONCATENATE("R9C",'Mapa final'!#REF!),"")</f>
        <v>#REF!</v>
      </c>
      <c r="P14" s="52" t="e">
        <f>IF(AND('Mapa final'!#REF!="Muy Alta",'Mapa final'!#REF!="Menor"),CONCATENATE("R9C",'Mapa final'!#REF!),"")</f>
        <v>#REF!</v>
      </c>
      <c r="Q14" s="53" t="e">
        <f>IF(AND('Mapa final'!#REF!="Muy Alta",'Mapa final'!#REF!="Menor"),CONCATENATE("R9C",'Mapa final'!#REF!),"")</f>
        <v>#REF!</v>
      </c>
      <c r="R14" s="58" t="e">
        <f>IF(AND('Mapa final'!#REF!="Muy Alta",'Mapa final'!#REF!="Menor"),CONCATENATE("R9C",'Mapa final'!#REF!),"")</f>
        <v>#REF!</v>
      </c>
      <c r="S14" s="58" t="e">
        <f>IF(AND('Mapa final'!#REF!="Muy Alta",'Mapa final'!#REF!="Menor"),CONCATENATE("R9C",'Mapa final'!#REF!),"")</f>
        <v>#REF!</v>
      </c>
      <c r="T14" s="58" t="e">
        <f>IF(AND('Mapa final'!#REF!="Muy Alta",'Mapa final'!#REF!="Menor"),CONCATENATE("R9C",'Mapa final'!#REF!),"")</f>
        <v>#REF!</v>
      </c>
      <c r="U14" s="54" t="e">
        <f>IF(AND('Mapa final'!#REF!="Muy Alta",'Mapa final'!#REF!="Menor"),CONCATENATE("R9C",'Mapa final'!#REF!),"")</f>
        <v>#REF!</v>
      </c>
      <c r="V14" s="52" t="e">
        <f>IF(AND('Mapa final'!#REF!="Muy Alta",'Mapa final'!#REF!="Moderado"),CONCATENATE("R9C",'Mapa final'!#REF!),"")</f>
        <v>#REF!</v>
      </c>
      <c r="W14" s="53" t="e">
        <f>IF(AND('Mapa final'!#REF!="Muy Alta",'Mapa final'!#REF!="Moderado"),CONCATENATE("R9C",'Mapa final'!#REF!),"")</f>
        <v>#REF!</v>
      </c>
      <c r="X14" s="58" t="e">
        <f>IF(AND('Mapa final'!#REF!="Muy Alta",'Mapa final'!#REF!="Moderado"),CONCATENATE("R9C",'Mapa final'!#REF!),"")</f>
        <v>#REF!</v>
      </c>
      <c r="Y14" s="58" t="e">
        <f>IF(AND('Mapa final'!#REF!="Muy Alta",'Mapa final'!#REF!="Moderado"),CONCATENATE("R9C",'Mapa final'!#REF!),"")</f>
        <v>#REF!</v>
      </c>
      <c r="Z14" s="58" t="e">
        <f>IF(AND('Mapa final'!#REF!="Muy Alta",'Mapa final'!#REF!="Moderado"),CONCATENATE("R9C",'Mapa final'!#REF!),"")</f>
        <v>#REF!</v>
      </c>
      <c r="AA14" s="54" t="e">
        <f>IF(AND('Mapa final'!#REF!="Muy Alta",'Mapa final'!#REF!="Moderado"),CONCATENATE("R9C",'Mapa final'!#REF!),"")</f>
        <v>#REF!</v>
      </c>
      <c r="AB14" s="52" t="e">
        <f>IF(AND('Mapa final'!#REF!="Muy Alta",'Mapa final'!#REF!="Mayor"),CONCATENATE("R9C",'Mapa final'!#REF!),"")</f>
        <v>#REF!</v>
      </c>
      <c r="AC14" s="53" t="e">
        <f>IF(AND('Mapa final'!#REF!="Muy Alta",'Mapa final'!#REF!="Mayor"),CONCATENATE("R9C",'Mapa final'!#REF!),"")</f>
        <v>#REF!</v>
      </c>
      <c r="AD14" s="58" t="e">
        <f>IF(AND('Mapa final'!#REF!="Muy Alta",'Mapa final'!#REF!="Mayor"),CONCATENATE("R9C",'Mapa final'!#REF!),"")</f>
        <v>#REF!</v>
      </c>
      <c r="AE14" s="58" t="e">
        <f>IF(AND('Mapa final'!#REF!="Muy Alta",'Mapa final'!#REF!="Mayor"),CONCATENATE("R9C",'Mapa final'!#REF!),"")</f>
        <v>#REF!</v>
      </c>
      <c r="AF14" s="58" t="e">
        <f>IF(AND('Mapa final'!#REF!="Muy Alta",'Mapa final'!#REF!="Mayor"),CONCATENATE("R9C",'Mapa final'!#REF!),"")</f>
        <v>#REF!</v>
      </c>
      <c r="AG14" s="54" t="e">
        <f>IF(AND('Mapa final'!#REF!="Muy Alta",'Mapa final'!#REF!="Mayor"),CONCATENATE("R9C",'Mapa final'!#REF!),"")</f>
        <v>#REF!</v>
      </c>
      <c r="AH14" s="55" t="e">
        <f>IF(AND('Mapa final'!#REF!="Muy Alta",'Mapa final'!#REF!="Catastrófico"),CONCATENATE("R9C",'Mapa final'!#REF!),"")</f>
        <v>#REF!</v>
      </c>
      <c r="AI14" s="56" t="e">
        <f>IF(AND('Mapa final'!#REF!="Muy Alta",'Mapa final'!#REF!="Catastrófico"),CONCATENATE("R9C",'Mapa final'!#REF!),"")</f>
        <v>#REF!</v>
      </c>
      <c r="AJ14" s="56" t="e">
        <f>IF(AND('Mapa final'!#REF!="Muy Alta",'Mapa final'!#REF!="Catastrófico"),CONCATENATE("R9C",'Mapa final'!#REF!),"")</f>
        <v>#REF!</v>
      </c>
      <c r="AK14" s="56" t="e">
        <f>IF(AND('Mapa final'!#REF!="Muy Alta",'Mapa final'!#REF!="Catastrófico"),CONCATENATE("R9C",'Mapa final'!#REF!),"")</f>
        <v>#REF!</v>
      </c>
      <c r="AL14" s="56" t="e">
        <f>IF(AND('Mapa final'!#REF!="Muy Alta",'Mapa final'!#REF!="Catastrófico"),CONCATENATE("R9C",'Mapa final'!#REF!),"")</f>
        <v>#REF!</v>
      </c>
      <c r="AM14" s="57" t="e">
        <f>IF(AND('Mapa final'!#REF!="Muy Alta",'Mapa final'!#REF!="Catastrófico"),CONCATENATE("R9C",'Mapa final'!#REF!),"")</f>
        <v>#REF!</v>
      </c>
      <c r="AN14" s="84"/>
      <c r="AO14" s="328"/>
      <c r="AP14" s="329"/>
      <c r="AQ14" s="329"/>
      <c r="AR14" s="329"/>
      <c r="AS14" s="329"/>
      <c r="AT14" s="330"/>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5">
      <c r="A15" s="84"/>
      <c r="B15" s="220"/>
      <c r="C15" s="220"/>
      <c r="D15" s="221"/>
      <c r="E15" s="323"/>
      <c r="F15" s="324"/>
      <c r="G15" s="324"/>
      <c r="H15" s="324"/>
      <c r="I15" s="338"/>
      <c r="J15" s="59" t="e">
        <f>IF(AND('Mapa final'!#REF!="Muy Alta",'Mapa final'!#REF!="Leve"),CONCATENATE("R10C",'Mapa final'!#REF!),"")</f>
        <v>#REF!</v>
      </c>
      <c r="K15" s="60" t="e">
        <f>IF(AND('Mapa final'!#REF!="Muy Alta",'Mapa final'!#REF!="Leve"),CONCATENATE("R10C",'Mapa final'!#REF!),"")</f>
        <v>#REF!</v>
      </c>
      <c r="L15" s="60" t="e">
        <f>IF(AND('Mapa final'!#REF!="Muy Alta",'Mapa final'!#REF!="Leve"),CONCATENATE("R10C",'Mapa final'!#REF!),"")</f>
        <v>#REF!</v>
      </c>
      <c r="M15" s="60" t="e">
        <f>IF(AND('Mapa final'!#REF!="Muy Alta",'Mapa final'!#REF!="Leve"),CONCATENATE("R10C",'Mapa final'!#REF!),"")</f>
        <v>#REF!</v>
      </c>
      <c r="N15" s="60" t="e">
        <f>IF(AND('Mapa final'!#REF!="Muy Alta",'Mapa final'!#REF!="Leve"),CONCATENATE("R10C",'Mapa final'!#REF!),"")</f>
        <v>#REF!</v>
      </c>
      <c r="O15" s="61" t="e">
        <f>IF(AND('Mapa final'!#REF!="Muy Alta",'Mapa final'!#REF!="Leve"),CONCATENATE("R10C",'Mapa final'!#REF!),"")</f>
        <v>#REF!</v>
      </c>
      <c r="P15" s="52" t="e">
        <f>IF(AND('Mapa final'!#REF!="Muy Alta",'Mapa final'!#REF!="Menor"),CONCATENATE("R10C",'Mapa final'!#REF!),"")</f>
        <v>#REF!</v>
      </c>
      <c r="Q15" s="53" t="e">
        <f>IF(AND('Mapa final'!#REF!="Muy Alta",'Mapa final'!#REF!="Menor"),CONCATENATE("R10C",'Mapa final'!#REF!),"")</f>
        <v>#REF!</v>
      </c>
      <c r="R15" s="53" t="e">
        <f>IF(AND('Mapa final'!#REF!="Muy Alta",'Mapa final'!#REF!="Menor"),CONCATENATE("R10C",'Mapa final'!#REF!),"")</f>
        <v>#REF!</v>
      </c>
      <c r="S15" s="53" t="e">
        <f>IF(AND('Mapa final'!#REF!="Muy Alta",'Mapa final'!#REF!="Menor"),CONCATENATE("R10C",'Mapa final'!#REF!),"")</f>
        <v>#REF!</v>
      </c>
      <c r="T15" s="53" t="e">
        <f>IF(AND('Mapa final'!#REF!="Muy Alta",'Mapa final'!#REF!="Menor"),CONCATENATE("R10C",'Mapa final'!#REF!),"")</f>
        <v>#REF!</v>
      </c>
      <c r="U15" s="54" t="e">
        <f>IF(AND('Mapa final'!#REF!="Muy Alta",'Mapa final'!#REF!="Menor"),CONCATENATE("R10C",'Mapa final'!#REF!),"")</f>
        <v>#REF!</v>
      </c>
      <c r="V15" s="59" t="e">
        <f>IF(AND('Mapa final'!#REF!="Muy Alta",'Mapa final'!#REF!="Moderado"),CONCATENATE("R10C",'Mapa final'!#REF!),"")</f>
        <v>#REF!</v>
      </c>
      <c r="W15" s="60" t="e">
        <f>IF(AND('Mapa final'!#REF!="Muy Alta",'Mapa final'!#REF!="Moderado"),CONCATENATE("R10C",'Mapa final'!#REF!),"")</f>
        <v>#REF!</v>
      </c>
      <c r="X15" s="60" t="e">
        <f>IF(AND('Mapa final'!#REF!="Muy Alta",'Mapa final'!#REF!="Moderado"),CONCATENATE("R10C",'Mapa final'!#REF!),"")</f>
        <v>#REF!</v>
      </c>
      <c r="Y15" s="60" t="e">
        <f>IF(AND('Mapa final'!#REF!="Muy Alta",'Mapa final'!#REF!="Moderado"),CONCATENATE("R10C",'Mapa final'!#REF!),"")</f>
        <v>#REF!</v>
      </c>
      <c r="Z15" s="60" t="e">
        <f>IF(AND('Mapa final'!#REF!="Muy Alta",'Mapa final'!#REF!="Moderado"),CONCATENATE("R10C",'Mapa final'!#REF!),"")</f>
        <v>#REF!</v>
      </c>
      <c r="AA15" s="61" t="e">
        <f>IF(AND('Mapa final'!#REF!="Muy Alta",'Mapa final'!#REF!="Moderado"),CONCATENATE("R10C",'Mapa final'!#REF!),"")</f>
        <v>#REF!</v>
      </c>
      <c r="AB15" s="52" t="e">
        <f>IF(AND('Mapa final'!#REF!="Muy Alta",'Mapa final'!#REF!="Mayor"),CONCATENATE("R10C",'Mapa final'!#REF!),"")</f>
        <v>#REF!</v>
      </c>
      <c r="AC15" s="53" t="e">
        <f>IF(AND('Mapa final'!#REF!="Muy Alta",'Mapa final'!#REF!="Mayor"),CONCATENATE("R10C",'Mapa final'!#REF!),"")</f>
        <v>#REF!</v>
      </c>
      <c r="AD15" s="53" t="e">
        <f>IF(AND('Mapa final'!#REF!="Muy Alta",'Mapa final'!#REF!="Mayor"),CONCATENATE("R10C",'Mapa final'!#REF!),"")</f>
        <v>#REF!</v>
      </c>
      <c r="AE15" s="53" t="e">
        <f>IF(AND('Mapa final'!#REF!="Muy Alta",'Mapa final'!#REF!="Mayor"),CONCATENATE("R10C",'Mapa final'!#REF!),"")</f>
        <v>#REF!</v>
      </c>
      <c r="AF15" s="53" t="e">
        <f>IF(AND('Mapa final'!#REF!="Muy Alta",'Mapa final'!#REF!="Mayor"),CONCATENATE("R10C",'Mapa final'!#REF!),"")</f>
        <v>#REF!</v>
      </c>
      <c r="AG15" s="54" t="e">
        <f>IF(AND('Mapa final'!#REF!="Muy Alta",'Mapa final'!#REF!="Mayor"),CONCATENATE("R10C",'Mapa final'!#REF!),"")</f>
        <v>#REF!</v>
      </c>
      <c r="AH15" s="62" t="e">
        <f>IF(AND('Mapa final'!#REF!="Muy Alta",'Mapa final'!#REF!="Catastrófico"),CONCATENATE("R10C",'Mapa final'!#REF!),"")</f>
        <v>#REF!</v>
      </c>
      <c r="AI15" s="63" t="e">
        <f>IF(AND('Mapa final'!#REF!="Muy Alta",'Mapa final'!#REF!="Catastrófico"),CONCATENATE("R10C",'Mapa final'!#REF!),"")</f>
        <v>#REF!</v>
      </c>
      <c r="AJ15" s="63" t="e">
        <f>IF(AND('Mapa final'!#REF!="Muy Alta",'Mapa final'!#REF!="Catastrófico"),CONCATENATE("R10C",'Mapa final'!#REF!),"")</f>
        <v>#REF!</v>
      </c>
      <c r="AK15" s="63" t="e">
        <f>IF(AND('Mapa final'!#REF!="Muy Alta",'Mapa final'!#REF!="Catastrófico"),CONCATENATE("R10C",'Mapa final'!#REF!),"")</f>
        <v>#REF!</v>
      </c>
      <c r="AL15" s="63" t="e">
        <f>IF(AND('Mapa final'!#REF!="Muy Alta",'Mapa final'!#REF!="Catastrófico"),CONCATENATE("R10C",'Mapa final'!#REF!),"")</f>
        <v>#REF!</v>
      </c>
      <c r="AM15" s="64" t="e">
        <f>IF(AND('Mapa final'!#REF!="Muy Alta",'Mapa final'!#REF!="Catastrófico"),CONCATENATE("R10C",'Mapa final'!#REF!),"")</f>
        <v>#REF!</v>
      </c>
      <c r="AN15" s="84"/>
      <c r="AO15" s="331"/>
      <c r="AP15" s="332"/>
      <c r="AQ15" s="332"/>
      <c r="AR15" s="332"/>
      <c r="AS15" s="332"/>
      <c r="AT15" s="333"/>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3">
      <c r="A16" s="84"/>
      <c r="B16" s="220"/>
      <c r="C16" s="220"/>
      <c r="D16" s="221"/>
      <c r="E16" s="317" t="s">
        <v>115</v>
      </c>
      <c r="F16" s="318"/>
      <c r="G16" s="318"/>
      <c r="H16" s="318"/>
      <c r="I16" s="318"/>
      <c r="J16" s="65" t="str">
        <f ca="1">IF(AND('Mapa final'!$Y$14="Alta",'Mapa final'!$AA$14="Leve"),CONCATENATE("R1C",'Mapa final'!$O$14),"")</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 ca="1">IF(AND('Mapa final'!$Y$14="Alta",'Mapa final'!$AA$14="Menor"),CONCATENATE("R1C",'Mapa final'!$O$14),"")</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 ca="1">IF(AND('Mapa final'!$Y$14="Alta",'Mapa final'!$AA$14="Moderado"),CONCATENATE("R1C",'Mapa final'!$O$14),"")</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 ca="1">IF(AND('Mapa final'!$Y$14="Alta",'Mapa final'!$AA$14="Mayor"),CONCATENATE("R1C",'Mapa final'!$O$14),"")</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 ca="1">IF(AND('Mapa final'!$Y$14="Alta",'Mapa final'!$AA$14="Catastrófico"),CONCATENATE("R1C",'Mapa final'!$O$14),"")</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08" t="s">
        <v>80</v>
      </c>
      <c r="AP16" s="309"/>
      <c r="AQ16" s="309"/>
      <c r="AR16" s="309"/>
      <c r="AS16" s="309"/>
      <c r="AT16" s="310"/>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3">
      <c r="A17" s="84"/>
      <c r="B17" s="220"/>
      <c r="C17" s="220"/>
      <c r="D17" s="221"/>
      <c r="E17" s="319"/>
      <c r="F17" s="320"/>
      <c r="G17" s="320"/>
      <c r="H17" s="320"/>
      <c r="I17" s="320"/>
      <c r="J17" s="68" t="str">
        <f ca="1">IF(AND('Mapa final'!$Y$15="Alta",'Mapa final'!$AA$15="Leve"),CONCATENATE("R2C",'Mapa final'!$O$15),"")</f>
        <v/>
      </c>
      <c r="K17" s="69" t="e">
        <f>IF(AND('Mapa final'!#REF!="Alta",'Mapa final'!#REF!="Leve"),CONCATENATE("R2C",'Mapa final'!#REF!),"")</f>
        <v>#REF!</v>
      </c>
      <c r="L17" s="69" t="e">
        <f>IF(AND('Mapa final'!#REF!="Alta",'Mapa final'!#REF!="Leve"),CONCATENATE("R2C",'Mapa final'!#REF!),"")</f>
        <v>#REF!</v>
      </c>
      <c r="M17" s="69" t="e">
        <f>IF(AND('Mapa final'!#REF!="Alta",'Mapa final'!#REF!="Leve"),CONCATENATE("R2C",'Mapa final'!#REF!),"")</f>
        <v>#REF!</v>
      </c>
      <c r="N17" s="69" t="e">
        <f>IF(AND('Mapa final'!#REF!="Alta",'Mapa final'!#REF!="Leve"),CONCATENATE("R2C",'Mapa final'!#REF!),"")</f>
        <v>#REF!</v>
      </c>
      <c r="O17" s="70" t="e">
        <f>IF(AND('Mapa final'!#REF!="Alta",'Mapa final'!#REF!="Leve"),CONCATENATE("R2C",'Mapa final'!#REF!),"")</f>
        <v>#REF!</v>
      </c>
      <c r="P17" s="68" t="str">
        <f ca="1">IF(AND('Mapa final'!$Y$15="Alta",'Mapa final'!$AA$15="Menor"),CONCATENATE("R2C",'Mapa final'!$O$15),"")</f>
        <v/>
      </c>
      <c r="Q17" s="69" t="e">
        <f>IF(AND('Mapa final'!#REF!="Alta",'Mapa final'!#REF!="Menor"),CONCATENATE("R2C",'Mapa final'!#REF!),"")</f>
        <v>#REF!</v>
      </c>
      <c r="R17" s="69" t="e">
        <f>IF(AND('Mapa final'!#REF!="Alta",'Mapa final'!#REF!="Menor"),CONCATENATE("R2C",'Mapa final'!#REF!),"")</f>
        <v>#REF!</v>
      </c>
      <c r="S17" s="69" t="e">
        <f>IF(AND('Mapa final'!#REF!="Alta",'Mapa final'!#REF!="Menor"),CONCATENATE("R2C",'Mapa final'!#REF!),"")</f>
        <v>#REF!</v>
      </c>
      <c r="T17" s="69" t="e">
        <f>IF(AND('Mapa final'!#REF!="Alta",'Mapa final'!#REF!="Menor"),CONCATENATE("R2C",'Mapa final'!#REF!),"")</f>
        <v>#REF!</v>
      </c>
      <c r="U17" s="70" t="e">
        <f>IF(AND('Mapa final'!#REF!="Alta",'Mapa final'!#REF!="Menor"),CONCATENATE("R2C",'Mapa final'!#REF!),"")</f>
        <v>#REF!</v>
      </c>
      <c r="V17" s="52" t="str">
        <f ca="1">IF(AND('Mapa final'!$Y$15="Alta",'Mapa final'!$AA$15="Moderado"),CONCATENATE("R2C",'Mapa final'!$O$15),"")</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 ca="1">IF(AND('Mapa final'!$Y$15="Alta",'Mapa final'!$AA$15="Mayor"),CONCATENATE("R2C",'Mapa final'!$O$15),"")</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 ca="1">IF(AND('Mapa final'!$Y$15="Alta",'Mapa final'!$AA$15="Catastrófico"),CONCATENATE("R2C",'Mapa final'!$O$15),"")</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4"/>
      <c r="AO17" s="311"/>
      <c r="AP17" s="312"/>
      <c r="AQ17" s="312"/>
      <c r="AR17" s="312"/>
      <c r="AS17" s="312"/>
      <c r="AT17" s="313"/>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3">
      <c r="A18" s="84"/>
      <c r="B18" s="220"/>
      <c r="C18" s="220"/>
      <c r="D18" s="221"/>
      <c r="E18" s="321"/>
      <c r="F18" s="322"/>
      <c r="G18" s="322"/>
      <c r="H18" s="322"/>
      <c r="I18" s="320"/>
      <c r="J18" s="68" t="str">
        <f ca="1">IF(AND('Mapa final'!$Y$16="Alta",'Mapa final'!$AA$16="Leve"),CONCATENATE("R3C",'Mapa final'!$O$16),"")</f>
        <v/>
      </c>
      <c r="K18" s="69" t="e">
        <f>IF(AND('Mapa final'!#REF!="Alta",'Mapa final'!#REF!="Leve"),CONCATENATE("R3C",'Mapa final'!#REF!),"")</f>
        <v>#REF!</v>
      </c>
      <c r="L18" s="69" t="e">
        <f>IF(AND('Mapa final'!#REF!="Alta",'Mapa final'!#REF!="Leve"),CONCATENATE("R3C",'Mapa final'!#REF!),"")</f>
        <v>#REF!</v>
      </c>
      <c r="M18" s="69" t="e">
        <f>IF(AND('Mapa final'!#REF!="Alta",'Mapa final'!#REF!="Leve"),CONCATENATE("R3C",'Mapa final'!#REF!),"")</f>
        <v>#REF!</v>
      </c>
      <c r="N18" s="69" t="e">
        <f>IF(AND('Mapa final'!#REF!="Alta",'Mapa final'!#REF!="Leve"),CONCATENATE("R3C",'Mapa final'!#REF!),"")</f>
        <v>#REF!</v>
      </c>
      <c r="O18" s="70" t="e">
        <f>IF(AND('Mapa final'!#REF!="Alta",'Mapa final'!#REF!="Leve"),CONCATENATE("R3C",'Mapa final'!#REF!),"")</f>
        <v>#REF!</v>
      </c>
      <c r="P18" s="68" t="str">
        <f ca="1">IF(AND('Mapa final'!$Y$16="Alta",'Mapa final'!$AA$16="Menor"),CONCATENATE("R3C",'Mapa final'!$O$16),"")</f>
        <v/>
      </c>
      <c r="Q18" s="69" t="e">
        <f>IF(AND('Mapa final'!#REF!="Alta",'Mapa final'!#REF!="Menor"),CONCATENATE("R3C",'Mapa final'!#REF!),"")</f>
        <v>#REF!</v>
      </c>
      <c r="R18" s="69" t="e">
        <f>IF(AND('Mapa final'!#REF!="Alta",'Mapa final'!#REF!="Menor"),CONCATENATE("R3C",'Mapa final'!#REF!),"")</f>
        <v>#REF!</v>
      </c>
      <c r="S18" s="69" t="e">
        <f>IF(AND('Mapa final'!#REF!="Alta",'Mapa final'!#REF!="Menor"),CONCATENATE("R3C",'Mapa final'!#REF!),"")</f>
        <v>#REF!</v>
      </c>
      <c r="T18" s="69" t="e">
        <f>IF(AND('Mapa final'!#REF!="Alta",'Mapa final'!#REF!="Menor"),CONCATENATE("R3C",'Mapa final'!#REF!),"")</f>
        <v>#REF!</v>
      </c>
      <c r="U18" s="70" t="e">
        <f>IF(AND('Mapa final'!#REF!="Alta",'Mapa final'!#REF!="Menor"),CONCATENATE("R3C",'Mapa final'!#REF!),"")</f>
        <v>#REF!</v>
      </c>
      <c r="V18" s="52" t="str">
        <f ca="1">IF(AND('Mapa final'!$Y$16="Alta",'Mapa final'!$AA$16="Moderado"),CONCATENATE("R3C",'Mapa final'!$O$16),"")</f>
        <v/>
      </c>
      <c r="W18" s="53" t="e">
        <f>IF(AND('Mapa final'!#REF!="Alta",'Mapa final'!#REF!="Moderado"),CONCATENATE("R3C",'Mapa final'!#REF!),"")</f>
        <v>#REF!</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 ca="1">IF(AND('Mapa final'!$Y$16="Alta",'Mapa final'!$AA$16="Mayor"),CONCATENATE("R3C",'Mapa final'!$O$16),"")</f>
        <v/>
      </c>
      <c r="AC18" s="53" t="e">
        <f>IF(AND('Mapa final'!#REF!="Alta",'Mapa final'!#REF!="Mayor"),CONCATENATE("R3C",'Mapa final'!#REF!),"")</f>
        <v>#REF!</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 ca="1">IF(AND('Mapa final'!$Y$16="Alta",'Mapa final'!$AA$16="Catastrófico"),CONCATENATE("R3C",'Mapa final'!$O$16),"")</f>
        <v/>
      </c>
      <c r="AI18" s="56" t="e">
        <f>IF(AND('Mapa final'!#REF!="Alta",'Mapa final'!#REF!="Catastrófico"),CONCATENATE("R3C",'Mapa final'!#REF!),"")</f>
        <v>#REF!</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4"/>
      <c r="AO18" s="311"/>
      <c r="AP18" s="312"/>
      <c r="AQ18" s="312"/>
      <c r="AR18" s="312"/>
      <c r="AS18" s="312"/>
      <c r="AT18" s="313"/>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3">
      <c r="A19" s="84"/>
      <c r="B19" s="220"/>
      <c r="C19" s="220"/>
      <c r="D19" s="221"/>
      <c r="E19" s="321"/>
      <c r="F19" s="322"/>
      <c r="G19" s="322"/>
      <c r="H19" s="322"/>
      <c r="I19" s="320"/>
      <c r="J19" s="68" t="str">
        <f ca="1">IF(AND('Mapa final'!$Y$17="Alta",'Mapa final'!$AA$17="Leve"),CONCATENATE("R4C",'Mapa final'!$O$17),"")</f>
        <v/>
      </c>
      <c r="K19" s="69" t="e">
        <f>IF(AND('Mapa final'!#REF!="Alta",'Mapa final'!#REF!="Leve"),CONCATENATE("R4C",'Mapa final'!#REF!),"")</f>
        <v>#REF!</v>
      </c>
      <c r="L19" s="69" t="e">
        <f>IF(AND('Mapa final'!#REF!="Alta",'Mapa final'!#REF!="Leve"),CONCATENATE("R4C",'Mapa final'!#REF!),"")</f>
        <v>#REF!</v>
      </c>
      <c r="M19" s="69" t="e">
        <f>IF(AND('Mapa final'!#REF!="Alta",'Mapa final'!#REF!="Leve"),CONCATENATE("R4C",'Mapa final'!#REF!),"")</f>
        <v>#REF!</v>
      </c>
      <c r="N19" s="69" t="e">
        <f>IF(AND('Mapa final'!#REF!="Alta",'Mapa final'!#REF!="Leve"),CONCATENATE("R4C",'Mapa final'!#REF!),"")</f>
        <v>#REF!</v>
      </c>
      <c r="O19" s="70" t="e">
        <f>IF(AND('Mapa final'!#REF!="Alta",'Mapa final'!#REF!="Leve"),CONCATENATE("R4C",'Mapa final'!#REF!),"")</f>
        <v>#REF!</v>
      </c>
      <c r="P19" s="68" t="str">
        <f ca="1">IF(AND('Mapa final'!$Y$17="Alta",'Mapa final'!$AA$17="Menor"),CONCATENATE("R4C",'Mapa final'!$O$17),"")</f>
        <v/>
      </c>
      <c r="Q19" s="69" t="e">
        <f>IF(AND('Mapa final'!#REF!="Alta",'Mapa final'!#REF!="Menor"),CONCATENATE("R4C",'Mapa final'!#REF!),"")</f>
        <v>#REF!</v>
      </c>
      <c r="R19" s="69" t="e">
        <f>IF(AND('Mapa final'!#REF!="Alta",'Mapa final'!#REF!="Menor"),CONCATENATE("R4C",'Mapa final'!#REF!),"")</f>
        <v>#REF!</v>
      </c>
      <c r="S19" s="69" t="e">
        <f>IF(AND('Mapa final'!#REF!="Alta",'Mapa final'!#REF!="Menor"),CONCATENATE("R4C",'Mapa final'!#REF!),"")</f>
        <v>#REF!</v>
      </c>
      <c r="T19" s="69" t="e">
        <f>IF(AND('Mapa final'!#REF!="Alta",'Mapa final'!#REF!="Menor"),CONCATENATE("R4C",'Mapa final'!#REF!),"")</f>
        <v>#REF!</v>
      </c>
      <c r="U19" s="70" t="e">
        <f>IF(AND('Mapa final'!#REF!="Alta",'Mapa final'!#REF!="Menor"),CONCATENATE("R4C",'Mapa final'!#REF!),"")</f>
        <v>#REF!</v>
      </c>
      <c r="V19" s="52" t="str">
        <f ca="1">IF(AND('Mapa final'!$Y$17="Alta",'Mapa final'!$AA$17="Moderado"),CONCATENATE("R4C",'Mapa final'!$O$17),"")</f>
        <v/>
      </c>
      <c r="W19" s="53" t="e">
        <f>IF(AND('Mapa final'!#REF!="Alta",'Mapa final'!#REF!="Moderado"),CONCATENATE("R4C",'Mapa final'!#REF!),"")</f>
        <v>#REF!</v>
      </c>
      <c r="X19" s="58" t="e">
        <f>IF(AND('Mapa final'!#REF!="Alta",'Mapa final'!#REF!="Moderado"),CONCATENATE("R4C",'Mapa final'!#REF!),"")</f>
        <v>#REF!</v>
      </c>
      <c r="Y19" s="58" t="e">
        <f>IF(AND('Mapa final'!#REF!="Alta",'Mapa final'!#REF!="Moderado"),CONCATENATE("R4C",'Mapa final'!#REF!),"")</f>
        <v>#REF!</v>
      </c>
      <c r="Z19" s="58" t="e">
        <f>IF(AND('Mapa final'!#REF!="Alta",'Mapa final'!#REF!="Moderado"),CONCATENATE("R4C",'Mapa final'!#REF!),"")</f>
        <v>#REF!</v>
      </c>
      <c r="AA19" s="54" t="e">
        <f>IF(AND('Mapa final'!#REF!="Alta",'Mapa final'!#REF!="Moderado"),CONCATENATE("R4C",'Mapa final'!#REF!),"")</f>
        <v>#REF!</v>
      </c>
      <c r="AB19" s="52" t="str">
        <f ca="1">IF(AND('Mapa final'!$Y$17="Alta",'Mapa final'!$AA$17="Mayor"),CONCATENATE("R4C",'Mapa final'!$O$17),"")</f>
        <v/>
      </c>
      <c r="AC19" s="53" t="e">
        <f>IF(AND('Mapa final'!#REF!="Alta",'Mapa final'!#REF!="Mayor"),CONCATENATE("R4C",'Mapa final'!#REF!),"")</f>
        <v>#REF!</v>
      </c>
      <c r="AD19" s="58" t="e">
        <f>IF(AND('Mapa final'!#REF!="Alta",'Mapa final'!#REF!="Mayor"),CONCATENATE("R4C",'Mapa final'!#REF!),"")</f>
        <v>#REF!</v>
      </c>
      <c r="AE19" s="58" t="e">
        <f>IF(AND('Mapa final'!#REF!="Alta",'Mapa final'!#REF!="Mayor"),CONCATENATE("R4C",'Mapa final'!#REF!),"")</f>
        <v>#REF!</v>
      </c>
      <c r="AF19" s="58" t="e">
        <f>IF(AND('Mapa final'!#REF!="Alta",'Mapa final'!#REF!="Mayor"),CONCATENATE("R4C",'Mapa final'!#REF!),"")</f>
        <v>#REF!</v>
      </c>
      <c r="AG19" s="54" t="e">
        <f>IF(AND('Mapa final'!#REF!="Alta",'Mapa final'!#REF!="Mayor"),CONCATENATE("R4C",'Mapa final'!#REF!),"")</f>
        <v>#REF!</v>
      </c>
      <c r="AH19" s="55" t="str">
        <f ca="1">IF(AND('Mapa final'!$Y$17="Alta",'Mapa final'!$AA$17="Catastrófico"),CONCATENATE("R4C",'Mapa final'!$O$17),"")</f>
        <v/>
      </c>
      <c r="AI19" s="56" t="e">
        <f>IF(AND('Mapa final'!#REF!="Alta",'Mapa final'!#REF!="Catastrófico"),CONCATENATE("R4C",'Mapa final'!#REF!),"")</f>
        <v>#REF!</v>
      </c>
      <c r="AJ19" s="56" t="e">
        <f>IF(AND('Mapa final'!#REF!="Alta",'Mapa final'!#REF!="Catastrófico"),CONCATENATE("R4C",'Mapa final'!#REF!),"")</f>
        <v>#REF!</v>
      </c>
      <c r="AK19" s="56" t="e">
        <f>IF(AND('Mapa final'!#REF!="Alta",'Mapa final'!#REF!="Catastrófico"),CONCATENATE("R4C",'Mapa final'!#REF!),"")</f>
        <v>#REF!</v>
      </c>
      <c r="AL19" s="56" t="e">
        <f>IF(AND('Mapa final'!#REF!="Alta",'Mapa final'!#REF!="Catastrófico"),CONCATENATE("R4C",'Mapa final'!#REF!),"")</f>
        <v>#REF!</v>
      </c>
      <c r="AM19" s="57" t="e">
        <f>IF(AND('Mapa final'!#REF!="Alta",'Mapa final'!#REF!="Catastrófico"),CONCATENATE("R4C",'Mapa final'!#REF!),"")</f>
        <v>#REF!</v>
      </c>
      <c r="AN19" s="84"/>
      <c r="AO19" s="311"/>
      <c r="AP19" s="312"/>
      <c r="AQ19" s="312"/>
      <c r="AR19" s="312"/>
      <c r="AS19" s="312"/>
      <c r="AT19" s="313"/>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3">
      <c r="A20" s="84"/>
      <c r="B20" s="220"/>
      <c r="C20" s="220"/>
      <c r="D20" s="221"/>
      <c r="E20" s="321"/>
      <c r="F20" s="322"/>
      <c r="G20" s="322"/>
      <c r="H20" s="322"/>
      <c r="I20" s="320"/>
      <c r="J20" s="68" t="e">
        <f>IF(AND('Mapa final'!#REF!="Alta",'Mapa final'!#REF!="Leve"),CONCATENATE("R5C",'Mapa final'!#REF!),"")</f>
        <v>#REF!</v>
      </c>
      <c r="K20" s="69" t="e">
        <f>IF(AND('Mapa final'!#REF!="Alta",'Mapa final'!#REF!="Leve"),CONCATENATE("R5C",'Mapa final'!#REF!),"")</f>
        <v>#REF!</v>
      </c>
      <c r="L20" s="69" t="e">
        <f>IF(AND('Mapa final'!#REF!="Alta",'Mapa final'!#REF!="Leve"),CONCATENATE("R5C",'Mapa final'!#REF!),"")</f>
        <v>#REF!</v>
      </c>
      <c r="M20" s="69" t="e">
        <f>IF(AND('Mapa final'!#REF!="Alta",'Mapa final'!#REF!="Leve"),CONCATENATE("R5C",'Mapa final'!#REF!),"")</f>
        <v>#REF!</v>
      </c>
      <c r="N20" s="69" t="e">
        <f>IF(AND('Mapa final'!#REF!="Alta",'Mapa final'!#REF!="Leve"),CONCATENATE("R5C",'Mapa final'!#REF!),"")</f>
        <v>#REF!</v>
      </c>
      <c r="O20" s="70" t="e">
        <f>IF(AND('Mapa final'!#REF!="Alta",'Mapa final'!#REF!="Leve"),CONCATENATE("R5C",'Mapa final'!#REF!),"")</f>
        <v>#REF!</v>
      </c>
      <c r="P20" s="68" t="e">
        <f>IF(AND('Mapa final'!#REF!="Alta",'Mapa final'!#REF!="Menor"),CONCATENATE("R5C",'Mapa final'!#REF!),"")</f>
        <v>#REF!</v>
      </c>
      <c r="Q20" s="69" t="e">
        <f>IF(AND('Mapa final'!#REF!="Alta",'Mapa final'!#REF!="Menor"),CONCATENATE("R5C",'Mapa final'!#REF!),"")</f>
        <v>#REF!</v>
      </c>
      <c r="R20" s="69" t="e">
        <f>IF(AND('Mapa final'!#REF!="Alta",'Mapa final'!#REF!="Menor"),CONCATENATE("R5C",'Mapa final'!#REF!),"")</f>
        <v>#REF!</v>
      </c>
      <c r="S20" s="69" t="e">
        <f>IF(AND('Mapa final'!#REF!="Alta",'Mapa final'!#REF!="Menor"),CONCATENATE("R5C",'Mapa final'!#REF!),"")</f>
        <v>#REF!</v>
      </c>
      <c r="T20" s="69" t="e">
        <f>IF(AND('Mapa final'!#REF!="Alta",'Mapa final'!#REF!="Menor"),CONCATENATE("R5C",'Mapa final'!#REF!),"")</f>
        <v>#REF!</v>
      </c>
      <c r="U20" s="70" t="e">
        <f>IF(AND('Mapa final'!#REF!="Alta",'Mapa final'!#REF!="Menor"),CONCATENATE("R5C",'Mapa final'!#REF!),"")</f>
        <v>#REF!</v>
      </c>
      <c r="V20" s="52" t="e">
        <f>IF(AND('Mapa final'!#REF!="Alta",'Mapa final'!#REF!="Moderado"),CONCATENATE("R5C",'Mapa final'!#REF!),"")</f>
        <v>#REF!</v>
      </c>
      <c r="W20" s="53" t="e">
        <f>IF(AND('Mapa final'!#REF!="Alta",'Mapa final'!#REF!="Moderado"),CONCATENATE("R5C",'Mapa final'!#REF!),"")</f>
        <v>#REF!</v>
      </c>
      <c r="X20" s="58" t="e">
        <f>IF(AND('Mapa final'!#REF!="Alta",'Mapa final'!#REF!="Moderado"),CONCATENATE("R5C",'Mapa final'!#REF!),"")</f>
        <v>#REF!</v>
      </c>
      <c r="Y20" s="58" t="e">
        <f>IF(AND('Mapa final'!#REF!="Alta",'Mapa final'!#REF!="Moderado"),CONCATENATE("R5C",'Mapa final'!#REF!),"")</f>
        <v>#REF!</v>
      </c>
      <c r="Z20" s="58" t="e">
        <f>IF(AND('Mapa final'!#REF!="Alta",'Mapa final'!#REF!="Moderado"),CONCATENATE("R5C",'Mapa final'!#REF!),"")</f>
        <v>#REF!</v>
      </c>
      <c r="AA20" s="54" t="e">
        <f>IF(AND('Mapa final'!#REF!="Alta",'Mapa final'!#REF!="Moderado"),CONCATENATE("R5C",'Mapa final'!#REF!),"")</f>
        <v>#REF!</v>
      </c>
      <c r="AB20" s="52" t="e">
        <f>IF(AND('Mapa final'!#REF!="Alta",'Mapa final'!#REF!="Mayor"),CONCATENATE("R5C",'Mapa final'!#REF!),"")</f>
        <v>#REF!</v>
      </c>
      <c r="AC20" s="53" t="e">
        <f>IF(AND('Mapa final'!#REF!="Alta",'Mapa final'!#REF!="Mayor"),CONCATENATE("R5C",'Mapa final'!#REF!),"")</f>
        <v>#REF!</v>
      </c>
      <c r="AD20" s="58" t="e">
        <f>IF(AND('Mapa final'!#REF!="Alta",'Mapa final'!#REF!="Mayor"),CONCATENATE("R5C",'Mapa final'!#REF!),"")</f>
        <v>#REF!</v>
      </c>
      <c r="AE20" s="58" t="e">
        <f>IF(AND('Mapa final'!#REF!="Alta",'Mapa final'!#REF!="Mayor"),CONCATENATE("R5C",'Mapa final'!#REF!),"")</f>
        <v>#REF!</v>
      </c>
      <c r="AF20" s="58" t="e">
        <f>IF(AND('Mapa final'!#REF!="Alta",'Mapa final'!#REF!="Mayor"),CONCATENATE("R5C",'Mapa final'!#REF!),"")</f>
        <v>#REF!</v>
      </c>
      <c r="AG20" s="54" t="e">
        <f>IF(AND('Mapa final'!#REF!="Alta",'Mapa final'!#REF!="Mayor"),CONCATENATE("R5C",'Mapa final'!#REF!),"")</f>
        <v>#REF!</v>
      </c>
      <c r="AH20" s="55" t="e">
        <f>IF(AND('Mapa final'!#REF!="Alta",'Mapa final'!#REF!="Catastrófico"),CONCATENATE("R5C",'Mapa final'!#REF!),"")</f>
        <v>#REF!</v>
      </c>
      <c r="AI20" s="56" t="e">
        <f>IF(AND('Mapa final'!#REF!="Alta",'Mapa final'!#REF!="Catastrófico"),CONCATENATE("R5C",'Mapa final'!#REF!),"")</f>
        <v>#REF!</v>
      </c>
      <c r="AJ20" s="56" t="e">
        <f>IF(AND('Mapa final'!#REF!="Alta",'Mapa final'!#REF!="Catastrófico"),CONCATENATE("R5C",'Mapa final'!#REF!),"")</f>
        <v>#REF!</v>
      </c>
      <c r="AK20" s="56" t="e">
        <f>IF(AND('Mapa final'!#REF!="Alta",'Mapa final'!#REF!="Catastrófico"),CONCATENATE("R5C",'Mapa final'!#REF!),"")</f>
        <v>#REF!</v>
      </c>
      <c r="AL20" s="56" t="e">
        <f>IF(AND('Mapa final'!#REF!="Alta",'Mapa final'!#REF!="Catastrófico"),CONCATENATE("R5C",'Mapa final'!#REF!),"")</f>
        <v>#REF!</v>
      </c>
      <c r="AM20" s="57" t="e">
        <f>IF(AND('Mapa final'!#REF!="Alta",'Mapa final'!#REF!="Catastrófico"),CONCATENATE("R5C",'Mapa final'!#REF!),"")</f>
        <v>#REF!</v>
      </c>
      <c r="AN20" s="84"/>
      <c r="AO20" s="311"/>
      <c r="AP20" s="312"/>
      <c r="AQ20" s="312"/>
      <c r="AR20" s="312"/>
      <c r="AS20" s="312"/>
      <c r="AT20" s="313"/>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3">
      <c r="A21" s="84"/>
      <c r="B21" s="220"/>
      <c r="C21" s="220"/>
      <c r="D21" s="221"/>
      <c r="E21" s="321"/>
      <c r="F21" s="322"/>
      <c r="G21" s="322"/>
      <c r="H21" s="322"/>
      <c r="I21" s="320"/>
      <c r="J21" s="68" t="e">
        <f>IF(AND('Mapa final'!#REF!="Alta",'Mapa final'!#REF!="Leve"),CONCATENATE("R6C",'Mapa final'!#REF!),"")</f>
        <v>#REF!</v>
      </c>
      <c r="K21" s="69" t="e">
        <f>IF(AND('Mapa final'!#REF!="Alta",'Mapa final'!#REF!="Leve"),CONCATENATE("R6C",'Mapa final'!#REF!),"")</f>
        <v>#REF!</v>
      </c>
      <c r="L21" s="69" t="e">
        <f>IF(AND('Mapa final'!#REF!="Alta",'Mapa final'!#REF!="Leve"),CONCATENATE("R6C",'Mapa final'!#REF!),"")</f>
        <v>#REF!</v>
      </c>
      <c r="M21" s="69" t="e">
        <f>IF(AND('Mapa final'!#REF!="Alta",'Mapa final'!#REF!="Leve"),CONCATENATE("R6C",'Mapa final'!#REF!),"")</f>
        <v>#REF!</v>
      </c>
      <c r="N21" s="69" t="e">
        <f>IF(AND('Mapa final'!#REF!="Alta",'Mapa final'!#REF!="Leve"),CONCATENATE("R6C",'Mapa final'!#REF!),"")</f>
        <v>#REF!</v>
      </c>
      <c r="O21" s="70" t="e">
        <f>IF(AND('Mapa final'!#REF!="Alta",'Mapa final'!#REF!="Leve"),CONCATENATE("R6C",'Mapa final'!#REF!),"")</f>
        <v>#REF!</v>
      </c>
      <c r="P21" s="68" t="e">
        <f>IF(AND('Mapa final'!#REF!="Alta",'Mapa final'!#REF!="Menor"),CONCATENATE("R6C",'Mapa final'!#REF!),"")</f>
        <v>#REF!</v>
      </c>
      <c r="Q21" s="69" t="e">
        <f>IF(AND('Mapa final'!#REF!="Alta",'Mapa final'!#REF!="Menor"),CONCATENATE("R6C",'Mapa final'!#REF!),"")</f>
        <v>#REF!</v>
      </c>
      <c r="R21" s="69" t="e">
        <f>IF(AND('Mapa final'!#REF!="Alta",'Mapa final'!#REF!="Menor"),CONCATENATE("R6C",'Mapa final'!#REF!),"")</f>
        <v>#REF!</v>
      </c>
      <c r="S21" s="69" t="e">
        <f>IF(AND('Mapa final'!#REF!="Alta",'Mapa final'!#REF!="Menor"),CONCATENATE("R6C",'Mapa final'!#REF!),"")</f>
        <v>#REF!</v>
      </c>
      <c r="T21" s="69" t="e">
        <f>IF(AND('Mapa final'!#REF!="Alta",'Mapa final'!#REF!="Menor"),CONCATENATE("R6C",'Mapa final'!#REF!),"")</f>
        <v>#REF!</v>
      </c>
      <c r="U21" s="70" t="e">
        <f>IF(AND('Mapa final'!#REF!="Alta",'Mapa final'!#REF!="Menor"),CONCATENATE("R6C",'Mapa final'!#REF!),"")</f>
        <v>#REF!</v>
      </c>
      <c r="V21" s="52" t="e">
        <f>IF(AND('Mapa final'!#REF!="Alta",'Mapa final'!#REF!="Moderado"),CONCATENATE("R6C",'Mapa final'!#REF!),"")</f>
        <v>#REF!</v>
      </c>
      <c r="W21" s="53" t="e">
        <f>IF(AND('Mapa final'!#REF!="Alta",'Mapa final'!#REF!="Moderado"),CONCATENATE("R6C",'Mapa final'!#REF!),"")</f>
        <v>#REF!</v>
      </c>
      <c r="X21" s="58" t="e">
        <f>IF(AND('Mapa final'!#REF!="Alta",'Mapa final'!#REF!="Moderado"),CONCATENATE("R6C",'Mapa final'!#REF!),"")</f>
        <v>#REF!</v>
      </c>
      <c r="Y21" s="58" t="e">
        <f>IF(AND('Mapa final'!#REF!="Alta",'Mapa final'!#REF!="Moderado"),CONCATENATE("R6C",'Mapa final'!#REF!),"")</f>
        <v>#REF!</v>
      </c>
      <c r="Z21" s="58" t="e">
        <f>IF(AND('Mapa final'!#REF!="Alta",'Mapa final'!#REF!="Moderado"),CONCATENATE("R6C",'Mapa final'!#REF!),"")</f>
        <v>#REF!</v>
      </c>
      <c r="AA21" s="54" t="e">
        <f>IF(AND('Mapa final'!#REF!="Alta",'Mapa final'!#REF!="Moderado"),CONCATENATE("R6C",'Mapa final'!#REF!),"")</f>
        <v>#REF!</v>
      </c>
      <c r="AB21" s="52" t="e">
        <f>IF(AND('Mapa final'!#REF!="Alta",'Mapa final'!#REF!="Mayor"),CONCATENATE("R6C",'Mapa final'!#REF!),"")</f>
        <v>#REF!</v>
      </c>
      <c r="AC21" s="53" t="e">
        <f>IF(AND('Mapa final'!#REF!="Alta",'Mapa final'!#REF!="Mayor"),CONCATENATE("R6C",'Mapa final'!#REF!),"")</f>
        <v>#REF!</v>
      </c>
      <c r="AD21" s="58" t="e">
        <f>IF(AND('Mapa final'!#REF!="Alta",'Mapa final'!#REF!="Mayor"),CONCATENATE("R6C",'Mapa final'!#REF!),"")</f>
        <v>#REF!</v>
      </c>
      <c r="AE21" s="58" t="e">
        <f>IF(AND('Mapa final'!#REF!="Alta",'Mapa final'!#REF!="Mayor"),CONCATENATE("R6C",'Mapa final'!#REF!),"")</f>
        <v>#REF!</v>
      </c>
      <c r="AF21" s="58" t="e">
        <f>IF(AND('Mapa final'!#REF!="Alta",'Mapa final'!#REF!="Mayor"),CONCATENATE("R6C",'Mapa final'!#REF!),"")</f>
        <v>#REF!</v>
      </c>
      <c r="AG21" s="54" t="e">
        <f>IF(AND('Mapa final'!#REF!="Alta",'Mapa final'!#REF!="Mayor"),CONCATENATE("R6C",'Mapa final'!#REF!),"")</f>
        <v>#REF!</v>
      </c>
      <c r="AH21" s="55" t="e">
        <f>IF(AND('Mapa final'!#REF!="Alta",'Mapa final'!#REF!="Catastrófico"),CONCATENATE("R6C",'Mapa final'!#REF!),"")</f>
        <v>#REF!</v>
      </c>
      <c r="AI21" s="56" t="e">
        <f>IF(AND('Mapa final'!#REF!="Alta",'Mapa final'!#REF!="Catastrófico"),CONCATENATE("R6C",'Mapa final'!#REF!),"")</f>
        <v>#REF!</v>
      </c>
      <c r="AJ21" s="56" t="e">
        <f>IF(AND('Mapa final'!#REF!="Alta",'Mapa final'!#REF!="Catastrófico"),CONCATENATE("R6C",'Mapa final'!#REF!),"")</f>
        <v>#REF!</v>
      </c>
      <c r="AK21" s="56" t="e">
        <f>IF(AND('Mapa final'!#REF!="Alta",'Mapa final'!#REF!="Catastrófico"),CONCATENATE("R6C",'Mapa final'!#REF!),"")</f>
        <v>#REF!</v>
      </c>
      <c r="AL21" s="56" t="e">
        <f>IF(AND('Mapa final'!#REF!="Alta",'Mapa final'!#REF!="Catastrófico"),CONCATENATE("R6C",'Mapa final'!#REF!),"")</f>
        <v>#REF!</v>
      </c>
      <c r="AM21" s="57" t="e">
        <f>IF(AND('Mapa final'!#REF!="Alta",'Mapa final'!#REF!="Catastrófico"),CONCATENATE("R6C",'Mapa final'!#REF!),"")</f>
        <v>#REF!</v>
      </c>
      <c r="AN21" s="84"/>
      <c r="AO21" s="311"/>
      <c r="AP21" s="312"/>
      <c r="AQ21" s="312"/>
      <c r="AR21" s="312"/>
      <c r="AS21" s="312"/>
      <c r="AT21" s="313"/>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3">
      <c r="A22" s="84"/>
      <c r="B22" s="220"/>
      <c r="C22" s="220"/>
      <c r="D22" s="221"/>
      <c r="E22" s="321"/>
      <c r="F22" s="322"/>
      <c r="G22" s="322"/>
      <c r="H22" s="322"/>
      <c r="I22" s="320"/>
      <c r="J22" s="68" t="e">
        <f>IF(AND('Mapa final'!#REF!="Alta",'Mapa final'!#REF!="Leve"),CONCATENATE("R7C",'Mapa final'!#REF!),"")</f>
        <v>#REF!</v>
      </c>
      <c r="K22" s="69" t="e">
        <f>IF(AND('Mapa final'!#REF!="Alta",'Mapa final'!#REF!="Leve"),CONCATENATE("R7C",'Mapa final'!#REF!),"")</f>
        <v>#REF!</v>
      </c>
      <c r="L22" s="69" t="e">
        <f>IF(AND('Mapa final'!#REF!="Alta",'Mapa final'!#REF!="Leve"),CONCATENATE("R7C",'Mapa final'!#REF!),"")</f>
        <v>#REF!</v>
      </c>
      <c r="M22" s="69" t="e">
        <f>IF(AND('Mapa final'!#REF!="Alta",'Mapa final'!#REF!="Leve"),CONCATENATE("R7C",'Mapa final'!#REF!),"")</f>
        <v>#REF!</v>
      </c>
      <c r="N22" s="69" t="e">
        <f>IF(AND('Mapa final'!#REF!="Alta",'Mapa final'!#REF!="Leve"),CONCATENATE("R7C",'Mapa final'!#REF!),"")</f>
        <v>#REF!</v>
      </c>
      <c r="O22" s="70" t="e">
        <f>IF(AND('Mapa final'!#REF!="Alta",'Mapa final'!#REF!="Leve"),CONCATENATE("R7C",'Mapa final'!#REF!),"")</f>
        <v>#REF!</v>
      </c>
      <c r="P22" s="68" t="e">
        <f>IF(AND('Mapa final'!#REF!="Alta",'Mapa final'!#REF!="Menor"),CONCATENATE("R7C",'Mapa final'!#REF!),"")</f>
        <v>#REF!</v>
      </c>
      <c r="Q22" s="69" t="e">
        <f>IF(AND('Mapa final'!#REF!="Alta",'Mapa final'!#REF!="Menor"),CONCATENATE("R7C",'Mapa final'!#REF!),"")</f>
        <v>#REF!</v>
      </c>
      <c r="R22" s="69" t="e">
        <f>IF(AND('Mapa final'!#REF!="Alta",'Mapa final'!#REF!="Menor"),CONCATENATE("R7C",'Mapa final'!#REF!),"")</f>
        <v>#REF!</v>
      </c>
      <c r="S22" s="69" t="e">
        <f>IF(AND('Mapa final'!#REF!="Alta",'Mapa final'!#REF!="Menor"),CONCATENATE("R7C",'Mapa final'!#REF!),"")</f>
        <v>#REF!</v>
      </c>
      <c r="T22" s="69" t="e">
        <f>IF(AND('Mapa final'!#REF!="Alta",'Mapa final'!#REF!="Menor"),CONCATENATE("R7C",'Mapa final'!#REF!),"")</f>
        <v>#REF!</v>
      </c>
      <c r="U22" s="70" t="e">
        <f>IF(AND('Mapa final'!#REF!="Alta",'Mapa final'!#REF!="Menor"),CONCATENATE("R7C",'Mapa final'!#REF!),"")</f>
        <v>#REF!</v>
      </c>
      <c r="V22" s="52" t="e">
        <f>IF(AND('Mapa final'!#REF!="Alta",'Mapa final'!#REF!="Moderado"),CONCATENATE("R7C",'Mapa final'!#REF!),"")</f>
        <v>#REF!</v>
      </c>
      <c r="W22" s="53" t="e">
        <f>IF(AND('Mapa final'!#REF!="Alta",'Mapa final'!#REF!="Moderado"),CONCATENATE("R7C",'Mapa final'!#REF!),"")</f>
        <v>#REF!</v>
      </c>
      <c r="X22" s="58" t="e">
        <f>IF(AND('Mapa final'!#REF!="Alta",'Mapa final'!#REF!="Moderado"),CONCATENATE("R7C",'Mapa final'!#REF!),"")</f>
        <v>#REF!</v>
      </c>
      <c r="Y22" s="58" t="e">
        <f>IF(AND('Mapa final'!#REF!="Alta",'Mapa final'!#REF!="Moderado"),CONCATENATE("R7C",'Mapa final'!#REF!),"")</f>
        <v>#REF!</v>
      </c>
      <c r="Z22" s="58" t="e">
        <f>IF(AND('Mapa final'!#REF!="Alta",'Mapa final'!#REF!="Moderado"),CONCATENATE("R7C",'Mapa final'!#REF!),"")</f>
        <v>#REF!</v>
      </c>
      <c r="AA22" s="54" t="e">
        <f>IF(AND('Mapa final'!#REF!="Alta",'Mapa final'!#REF!="Moderado"),CONCATENATE("R7C",'Mapa final'!#REF!),"")</f>
        <v>#REF!</v>
      </c>
      <c r="AB22" s="52" t="e">
        <f>IF(AND('Mapa final'!#REF!="Alta",'Mapa final'!#REF!="Mayor"),CONCATENATE("R7C",'Mapa final'!#REF!),"")</f>
        <v>#REF!</v>
      </c>
      <c r="AC22" s="53" t="e">
        <f>IF(AND('Mapa final'!#REF!="Alta",'Mapa final'!#REF!="Mayor"),CONCATENATE("R7C",'Mapa final'!#REF!),"")</f>
        <v>#REF!</v>
      </c>
      <c r="AD22" s="58" t="e">
        <f>IF(AND('Mapa final'!#REF!="Alta",'Mapa final'!#REF!="Mayor"),CONCATENATE("R7C",'Mapa final'!#REF!),"")</f>
        <v>#REF!</v>
      </c>
      <c r="AE22" s="58" t="e">
        <f>IF(AND('Mapa final'!#REF!="Alta",'Mapa final'!#REF!="Mayor"),CONCATENATE("R7C",'Mapa final'!#REF!),"")</f>
        <v>#REF!</v>
      </c>
      <c r="AF22" s="58" t="e">
        <f>IF(AND('Mapa final'!#REF!="Alta",'Mapa final'!#REF!="Mayor"),CONCATENATE("R7C",'Mapa final'!#REF!),"")</f>
        <v>#REF!</v>
      </c>
      <c r="AG22" s="54" t="e">
        <f>IF(AND('Mapa final'!#REF!="Alta",'Mapa final'!#REF!="Mayor"),CONCATENATE("R7C",'Mapa final'!#REF!),"")</f>
        <v>#REF!</v>
      </c>
      <c r="AH22" s="55" t="e">
        <f>IF(AND('Mapa final'!#REF!="Alta",'Mapa final'!#REF!="Catastrófico"),CONCATENATE("R7C",'Mapa final'!#REF!),"")</f>
        <v>#REF!</v>
      </c>
      <c r="AI22" s="56" t="e">
        <f>IF(AND('Mapa final'!#REF!="Alta",'Mapa final'!#REF!="Catastrófico"),CONCATENATE("R7C",'Mapa final'!#REF!),"")</f>
        <v>#REF!</v>
      </c>
      <c r="AJ22" s="56" t="e">
        <f>IF(AND('Mapa final'!#REF!="Alta",'Mapa final'!#REF!="Catastrófico"),CONCATENATE("R7C",'Mapa final'!#REF!),"")</f>
        <v>#REF!</v>
      </c>
      <c r="AK22" s="56" t="e">
        <f>IF(AND('Mapa final'!#REF!="Alta",'Mapa final'!#REF!="Catastrófico"),CONCATENATE("R7C",'Mapa final'!#REF!),"")</f>
        <v>#REF!</v>
      </c>
      <c r="AL22" s="56" t="e">
        <f>IF(AND('Mapa final'!#REF!="Alta",'Mapa final'!#REF!="Catastrófico"),CONCATENATE("R7C",'Mapa final'!#REF!),"")</f>
        <v>#REF!</v>
      </c>
      <c r="AM22" s="57" t="e">
        <f>IF(AND('Mapa final'!#REF!="Alta",'Mapa final'!#REF!="Catastrófico"),CONCATENATE("R7C",'Mapa final'!#REF!),"")</f>
        <v>#REF!</v>
      </c>
      <c r="AN22" s="84"/>
      <c r="AO22" s="311"/>
      <c r="AP22" s="312"/>
      <c r="AQ22" s="312"/>
      <c r="AR22" s="312"/>
      <c r="AS22" s="312"/>
      <c r="AT22" s="313"/>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3">
      <c r="A23" s="84"/>
      <c r="B23" s="220"/>
      <c r="C23" s="220"/>
      <c r="D23" s="221"/>
      <c r="E23" s="321"/>
      <c r="F23" s="322"/>
      <c r="G23" s="322"/>
      <c r="H23" s="322"/>
      <c r="I23" s="320"/>
      <c r="J23" s="68" t="e">
        <f>IF(AND('Mapa final'!#REF!="Alta",'Mapa final'!#REF!="Leve"),CONCATENATE("R8C",'Mapa final'!#REF!),"")</f>
        <v>#REF!</v>
      </c>
      <c r="K23" s="69" t="e">
        <f>IF(AND('Mapa final'!#REF!="Alta",'Mapa final'!#REF!="Leve"),CONCATENATE("R8C",'Mapa final'!#REF!),"")</f>
        <v>#REF!</v>
      </c>
      <c r="L23" s="69" t="e">
        <f>IF(AND('Mapa final'!#REF!="Alta",'Mapa final'!#REF!="Leve"),CONCATENATE("R8C",'Mapa final'!#REF!),"")</f>
        <v>#REF!</v>
      </c>
      <c r="M23" s="69" t="e">
        <f>IF(AND('Mapa final'!#REF!="Alta",'Mapa final'!#REF!="Leve"),CONCATENATE("R8C",'Mapa final'!#REF!),"")</f>
        <v>#REF!</v>
      </c>
      <c r="N23" s="69" t="e">
        <f>IF(AND('Mapa final'!#REF!="Alta",'Mapa final'!#REF!="Leve"),CONCATENATE("R8C",'Mapa final'!#REF!),"")</f>
        <v>#REF!</v>
      </c>
      <c r="O23" s="70" t="e">
        <f>IF(AND('Mapa final'!#REF!="Alta",'Mapa final'!#REF!="Leve"),CONCATENATE("R8C",'Mapa final'!#REF!),"")</f>
        <v>#REF!</v>
      </c>
      <c r="P23" s="68" t="e">
        <f>IF(AND('Mapa final'!#REF!="Alta",'Mapa final'!#REF!="Menor"),CONCATENATE("R8C",'Mapa final'!#REF!),"")</f>
        <v>#REF!</v>
      </c>
      <c r="Q23" s="69" t="e">
        <f>IF(AND('Mapa final'!#REF!="Alta",'Mapa final'!#REF!="Menor"),CONCATENATE("R8C",'Mapa final'!#REF!),"")</f>
        <v>#REF!</v>
      </c>
      <c r="R23" s="69" t="e">
        <f>IF(AND('Mapa final'!#REF!="Alta",'Mapa final'!#REF!="Menor"),CONCATENATE("R8C",'Mapa final'!#REF!),"")</f>
        <v>#REF!</v>
      </c>
      <c r="S23" s="69" t="e">
        <f>IF(AND('Mapa final'!#REF!="Alta",'Mapa final'!#REF!="Menor"),CONCATENATE("R8C",'Mapa final'!#REF!),"")</f>
        <v>#REF!</v>
      </c>
      <c r="T23" s="69" t="e">
        <f>IF(AND('Mapa final'!#REF!="Alta",'Mapa final'!#REF!="Menor"),CONCATENATE("R8C",'Mapa final'!#REF!),"")</f>
        <v>#REF!</v>
      </c>
      <c r="U23" s="70" t="e">
        <f>IF(AND('Mapa final'!#REF!="Alta",'Mapa final'!#REF!="Menor"),CONCATENATE("R8C",'Mapa final'!#REF!),"")</f>
        <v>#REF!</v>
      </c>
      <c r="V23" s="52" t="e">
        <f>IF(AND('Mapa final'!#REF!="Alta",'Mapa final'!#REF!="Moderado"),CONCATENATE("R8C",'Mapa final'!#REF!),"")</f>
        <v>#REF!</v>
      </c>
      <c r="W23" s="53" t="e">
        <f>IF(AND('Mapa final'!#REF!="Alta",'Mapa final'!#REF!="Moderado"),CONCATENATE("R8C",'Mapa final'!#REF!),"")</f>
        <v>#REF!</v>
      </c>
      <c r="X23" s="58" t="e">
        <f>IF(AND('Mapa final'!#REF!="Alta",'Mapa final'!#REF!="Moderado"),CONCATENATE("R8C",'Mapa final'!#REF!),"")</f>
        <v>#REF!</v>
      </c>
      <c r="Y23" s="58" t="e">
        <f>IF(AND('Mapa final'!#REF!="Alta",'Mapa final'!#REF!="Moderado"),CONCATENATE("R8C",'Mapa final'!#REF!),"")</f>
        <v>#REF!</v>
      </c>
      <c r="Z23" s="58" t="e">
        <f>IF(AND('Mapa final'!#REF!="Alta",'Mapa final'!#REF!="Moderado"),CONCATENATE("R8C",'Mapa final'!#REF!),"")</f>
        <v>#REF!</v>
      </c>
      <c r="AA23" s="54" t="e">
        <f>IF(AND('Mapa final'!#REF!="Alta",'Mapa final'!#REF!="Moderado"),CONCATENATE("R8C",'Mapa final'!#REF!),"")</f>
        <v>#REF!</v>
      </c>
      <c r="AB23" s="52" t="e">
        <f>IF(AND('Mapa final'!#REF!="Alta",'Mapa final'!#REF!="Mayor"),CONCATENATE("R8C",'Mapa final'!#REF!),"")</f>
        <v>#REF!</v>
      </c>
      <c r="AC23" s="53" t="e">
        <f>IF(AND('Mapa final'!#REF!="Alta",'Mapa final'!#REF!="Mayor"),CONCATENATE("R8C",'Mapa final'!#REF!),"")</f>
        <v>#REF!</v>
      </c>
      <c r="AD23" s="58" t="e">
        <f>IF(AND('Mapa final'!#REF!="Alta",'Mapa final'!#REF!="Mayor"),CONCATENATE("R8C",'Mapa final'!#REF!),"")</f>
        <v>#REF!</v>
      </c>
      <c r="AE23" s="58" t="e">
        <f>IF(AND('Mapa final'!#REF!="Alta",'Mapa final'!#REF!="Mayor"),CONCATENATE("R8C",'Mapa final'!#REF!),"")</f>
        <v>#REF!</v>
      </c>
      <c r="AF23" s="58" t="e">
        <f>IF(AND('Mapa final'!#REF!="Alta",'Mapa final'!#REF!="Mayor"),CONCATENATE("R8C",'Mapa final'!#REF!),"")</f>
        <v>#REF!</v>
      </c>
      <c r="AG23" s="54" t="e">
        <f>IF(AND('Mapa final'!#REF!="Alta",'Mapa final'!#REF!="Mayor"),CONCATENATE("R8C",'Mapa final'!#REF!),"")</f>
        <v>#REF!</v>
      </c>
      <c r="AH23" s="55" t="e">
        <f>IF(AND('Mapa final'!#REF!="Alta",'Mapa final'!#REF!="Catastrófico"),CONCATENATE("R8C",'Mapa final'!#REF!),"")</f>
        <v>#REF!</v>
      </c>
      <c r="AI23" s="56" t="e">
        <f>IF(AND('Mapa final'!#REF!="Alta",'Mapa final'!#REF!="Catastrófico"),CONCATENATE("R8C",'Mapa final'!#REF!),"")</f>
        <v>#REF!</v>
      </c>
      <c r="AJ23" s="56" t="e">
        <f>IF(AND('Mapa final'!#REF!="Alta",'Mapa final'!#REF!="Catastrófico"),CONCATENATE("R8C",'Mapa final'!#REF!),"")</f>
        <v>#REF!</v>
      </c>
      <c r="AK23" s="56" t="e">
        <f>IF(AND('Mapa final'!#REF!="Alta",'Mapa final'!#REF!="Catastrófico"),CONCATENATE("R8C",'Mapa final'!#REF!),"")</f>
        <v>#REF!</v>
      </c>
      <c r="AL23" s="56" t="e">
        <f>IF(AND('Mapa final'!#REF!="Alta",'Mapa final'!#REF!="Catastrófico"),CONCATENATE("R8C",'Mapa final'!#REF!),"")</f>
        <v>#REF!</v>
      </c>
      <c r="AM23" s="57" t="e">
        <f>IF(AND('Mapa final'!#REF!="Alta",'Mapa final'!#REF!="Catastrófico"),CONCATENATE("R8C",'Mapa final'!#REF!),"")</f>
        <v>#REF!</v>
      </c>
      <c r="AN23" s="84"/>
      <c r="AO23" s="311"/>
      <c r="AP23" s="312"/>
      <c r="AQ23" s="312"/>
      <c r="AR23" s="312"/>
      <c r="AS23" s="312"/>
      <c r="AT23" s="313"/>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3">
      <c r="A24" s="84"/>
      <c r="B24" s="220"/>
      <c r="C24" s="220"/>
      <c r="D24" s="221"/>
      <c r="E24" s="321"/>
      <c r="F24" s="322"/>
      <c r="G24" s="322"/>
      <c r="H24" s="322"/>
      <c r="I24" s="320"/>
      <c r="J24" s="68" t="e">
        <f>IF(AND('Mapa final'!#REF!="Alta",'Mapa final'!#REF!="Leve"),CONCATENATE("R9C",'Mapa final'!#REF!),"")</f>
        <v>#REF!</v>
      </c>
      <c r="K24" s="69" t="e">
        <f>IF(AND('Mapa final'!#REF!="Alta",'Mapa final'!#REF!="Leve"),CONCATENATE("R9C",'Mapa final'!#REF!),"")</f>
        <v>#REF!</v>
      </c>
      <c r="L24" s="69" t="e">
        <f>IF(AND('Mapa final'!#REF!="Alta",'Mapa final'!#REF!="Leve"),CONCATENATE("R9C",'Mapa final'!#REF!),"")</f>
        <v>#REF!</v>
      </c>
      <c r="M24" s="69" t="e">
        <f>IF(AND('Mapa final'!#REF!="Alta",'Mapa final'!#REF!="Leve"),CONCATENATE("R9C",'Mapa final'!#REF!),"")</f>
        <v>#REF!</v>
      </c>
      <c r="N24" s="69" t="e">
        <f>IF(AND('Mapa final'!#REF!="Alta",'Mapa final'!#REF!="Leve"),CONCATENATE("R9C",'Mapa final'!#REF!),"")</f>
        <v>#REF!</v>
      </c>
      <c r="O24" s="70" t="e">
        <f>IF(AND('Mapa final'!#REF!="Alta",'Mapa final'!#REF!="Leve"),CONCATENATE("R9C",'Mapa final'!#REF!),"")</f>
        <v>#REF!</v>
      </c>
      <c r="P24" s="68" t="e">
        <f>IF(AND('Mapa final'!#REF!="Alta",'Mapa final'!#REF!="Menor"),CONCATENATE("R9C",'Mapa final'!#REF!),"")</f>
        <v>#REF!</v>
      </c>
      <c r="Q24" s="69" t="e">
        <f>IF(AND('Mapa final'!#REF!="Alta",'Mapa final'!#REF!="Menor"),CONCATENATE("R9C",'Mapa final'!#REF!),"")</f>
        <v>#REF!</v>
      </c>
      <c r="R24" s="69" t="e">
        <f>IF(AND('Mapa final'!#REF!="Alta",'Mapa final'!#REF!="Menor"),CONCATENATE("R9C",'Mapa final'!#REF!),"")</f>
        <v>#REF!</v>
      </c>
      <c r="S24" s="69" t="e">
        <f>IF(AND('Mapa final'!#REF!="Alta",'Mapa final'!#REF!="Menor"),CONCATENATE("R9C",'Mapa final'!#REF!),"")</f>
        <v>#REF!</v>
      </c>
      <c r="T24" s="69" t="e">
        <f>IF(AND('Mapa final'!#REF!="Alta",'Mapa final'!#REF!="Menor"),CONCATENATE("R9C",'Mapa final'!#REF!),"")</f>
        <v>#REF!</v>
      </c>
      <c r="U24" s="70" t="e">
        <f>IF(AND('Mapa final'!#REF!="Alta",'Mapa final'!#REF!="Menor"),CONCATENATE("R9C",'Mapa final'!#REF!),"")</f>
        <v>#REF!</v>
      </c>
      <c r="V24" s="52" t="e">
        <f>IF(AND('Mapa final'!#REF!="Alta",'Mapa final'!#REF!="Moderado"),CONCATENATE("R9C",'Mapa final'!#REF!),"")</f>
        <v>#REF!</v>
      </c>
      <c r="W24" s="53" t="e">
        <f>IF(AND('Mapa final'!#REF!="Alta",'Mapa final'!#REF!="Moderado"),CONCATENATE("R9C",'Mapa final'!#REF!),"")</f>
        <v>#REF!</v>
      </c>
      <c r="X24" s="58" t="e">
        <f>IF(AND('Mapa final'!#REF!="Alta",'Mapa final'!#REF!="Moderado"),CONCATENATE("R9C",'Mapa final'!#REF!),"")</f>
        <v>#REF!</v>
      </c>
      <c r="Y24" s="58" t="e">
        <f>IF(AND('Mapa final'!#REF!="Alta",'Mapa final'!#REF!="Moderado"),CONCATENATE("R9C",'Mapa final'!#REF!),"")</f>
        <v>#REF!</v>
      </c>
      <c r="Z24" s="58" t="e">
        <f>IF(AND('Mapa final'!#REF!="Alta",'Mapa final'!#REF!="Moderado"),CONCATENATE("R9C",'Mapa final'!#REF!),"")</f>
        <v>#REF!</v>
      </c>
      <c r="AA24" s="54" t="e">
        <f>IF(AND('Mapa final'!#REF!="Alta",'Mapa final'!#REF!="Moderado"),CONCATENATE("R9C",'Mapa final'!#REF!),"")</f>
        <v>#REF!</v>
      </c>
      <c r="AB24" s="52" t="e">
        <f>IF(AND('Mapa final'!#REF!="Alta",'Mapa final'!#REF!="Mayor"),CONCATENATE("R9C",'Mapa final'!#REF!),"")</f>
        <v>#REF!</v>
      </c>
      <c r="AC24" s="53" t="e">
        <f>IF(AND('Mapa final'!#REF!="Alta",'Mapa final'!#REF!="Mayor"),CONCATENATE("R9C",'Mapa final'!#REF!),"")</f>
        <v>#REF!</v>
      </c>
      <c r="AD24" s="58" t="e">
        <f>IF(AND('Mapa final'!#REF!="Alta",'Mapa final'!#REF!="Mayor"),CONCATENATE("R9C",'Mapa final'!#REF!),"")</f>
        <v>#REF!</v>
      </c>
      <c r="AE24" s="58" t="e">
        <f>IF(AND('Mapa final'!#REF!="Alta",'Mapa final'!#REF!="Mayor"),CONCATENATE("R9C",'Mapa final'!#REF!),"")</f>
        <v>#REF!</v>
      </c>
      <c r="AF24" s="58" t="e">
        <f>IF(AND('Mapa final'!#REF!="Alta",'Mapa final'!#REF!="Mayor"),CONCATENATE("R9C",'Mapa final'!#REF!),"")</f>
        <v>#REF!</v>
      </c>
      <c r="AG24" s="54" t="e">
        <f>IF(AND('Mapa final'!#REF!="Alta",'Mapa final'!#REF!="Mayor"),CONCATENATE("R9C",'Mapa final'!#REF!),"")</f>
        <v>#REF!</v>
      </c>
      <c r="AH24" s="55" t="e">
        <f>IF(AND('Mapa final'!#REF!="Alta",'Mapa final'!#REF!="Catastrófico"),CONCATENATE("R9C",'Mapa final'!#REF!),"")</f>
        <v>#REF!</v>
      </c>
      <c r="AI24" s="56" t="e">
        <f>IF(AND('Mapa final'!#REF!="Alta",'Mapa final'!#REF!="Catastrófico"),CONCATENATE("R9C",'Mapa final'!#REF!),"")</f>
        <v>#REF!</v>
      </c>
      <c r="AJ24" s="56" t="e">
        <f>IF(AND('Mapa final'!#REF!="Alta",'Mapa final'!#REF!="Catastrófico"),CONCATENATE("R9C",'Mapa final'!#REF!),"")</f>
        <v>#REF!</v>
      </c>
      <c r="AK24" s="56" t="e">
        <f>IF(AND('Mapa final'!#REF!="Alta",'Mapa final'!#REF!="Catastrófico"),CONCATENATE("R9C",'Mapa final'!#REF!),"")</f>
        <v>#REF!</v>
      </c>
      <c r="AL24" s="56" t="e">
        <f>IF(AND('Mapa final'!#REF!="Alta",'Mapa final'!#REF!="Catastrófico"),CONCATENATE("R9C",'Mapa final'!#REF!),"")</f>
        <v>#REF!</v>
      </c>
      <c r="AM24" s="57" t="e">
        <f>IF(AND('Mapa final'!#REF!="Alta",'Mapa final'!#REF!="Catastrófico"),CONCATENATE("R9C",'Mapa final'!#REF!),"")</f>
        <v>#REF!</v>
      </c>
      <c r="AN24" s="84"/>
      <c r="AO24" s="311"/>
      <c r="AP24" s="312"/>
      <c r="AQ24" s="312"/>
      <c r="AR24" s="312"/>
      <c r="AS24" s="312"/>
      <c r="AT24" s="313"/>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5">
      <c r="A25" s="84"/>
      <c r="B25" s="220"/>
      <c r="C25" s="220"/>
      <c r="D25" s="221"/>
      <c r="E25" s="323"/>
      <c r="F25" s="324"/>
      <c r="G25" s="324"/>
      <c r="H25" s="324"/>
      <c r="I25" s="324"/>
      <c r="J25" s="71" t="e">
        <f>IF(AND('Mapa final'!#REF!="Alta",'Mapa final'!#REF!="Leve"),CONCATENATE("R10C",'Mapa final'!#REF!),"")</f>
        <v>#REF!</v>
      </c>
      <c r="K25" s="72" t="e">
        <f>IF(AND('Mapa final'!#REF!="Alta",'Mapa final'!#REF!="Leve"),CONCATENATE("R10C",'Mapa final'!#REF!),"")</f>
        <v>#REF!</v>
      </c>
      <c r="L25" s="72" t="e">
        <f>IF(AND('Mapa final'!#REF!="Alta",'Mapa final'!#REF!="Leve"),CONCATENATE("R10C",'Mapa final'!#REF!),"")</f>
        <v>#REF!</v>
      </c>
      <c r="M25" s="72" t="e">
        <f>IF(AND('Mapa final'!#REF!="Alta",'Mapa final'!#REF!="Leve"),CONCATENATE("R10C",'Mapa final'!#REF!),"")</f>
        <v>#REF!</v>
      </c>
      <c r="N25" s="72" t="e">
        <f>IF(AND('Mapa final'!#REF!="Alta",'Mapa final'!#REF!="Leve"),CONCATENATE("R10C",'Mapa final'!#REF!),"")</f>
        <v>#REF!</v>
      </c>
      <c r="O25" s="73" t="e">
        <f>IF(AND('Mapa final'!#REF!="Alta",'Mapa final'!#REF!="Leve"),CONCATENATE("R10C",'Mapa final'!#REF!),"")</f>
        <v>#REF!</v>
      </c>
      <c r="P25" s="71" t="e">
        <f>IF(AND('Mapa final'!#REF!="Alta",'Mapa final'!#REF!="Menor"),CONCATENATE("R10C",'Mapa final'!#REF!),"")</f>
        <v>#REF!</v>
      </c>
      <c r="Q25" s="72" t="e">
        <f>IF(AND('Mapa final'!#REF!="Alta",'Mapa final'!#REF!="Menor"),CONCATENATE("R10C",'Mapa final'!#REF!),"")</f>
        <v>#REF!</v>
      </c>
      <c r="R25" s="72" t="e">
        <f>IF(AND('Mapa final'!#REF!="Alta",'Mapa final'!#REF!="Menor"),CONCATENATE("R10C",'Mapa final'!#REF!),"")</f>
        <v>#REF!</v>
      </c>
      <c r="S25" s="72" t="e">
        <f>IF(AND('Mapa final'!#REF!="Alta",'Mapa final'!#REF!="Menor"),CONCATENATE("R10C",'Mapa final'!#REF!),"")</f>
        <v>#REF!</v>
      </c>
      <c r="T25" s="72" t="e">
        <f>IF(AND('Mapa final'!#REF!="Alta",'Mapa final'!#REF!="Menor"),CONCATENATE("R10C",'Mapa final'!#REF!),"")</f>
        <v>#REF!</v>
      </c>
      <c r="U25" s="73" t="e">
        <f>IF(AND('Mapa final'!#REF!="Alta",'Mapa final'!#REF!="Menor"),CONCATENATE("R10C",'Mapa final'!#REF!),"")</f>
        <v>#REF!</v>
      </c>
      <c r="V25" s="59" t="e">
        <f>IF(AND('Mapa final'!#REF!="Alta",'Mapa final'!#REF!="Moderado"),CONCATENATE("R10C",'Mapa final'!#REF!),"")</f>
        <v>#REF!</v>
      </c>
      <c r="W25" s="60" t="e">
        <f>IF(AND('Mapa final'!#REF!="Alta",'Mapa final'!#REF!="Moderado"),CONCATENATE("R10C",'Mapa final'!#REF!),"")</f>
        <v>#REF!</v>
      </c>
      <c r="X25" s="60" t="e">
        <f>IF(AND('Mapa final'!#REF!="Alta",'Mapa final'!#REF!="Moderado"),CONCATENATE("R10C",'Mapa final'!#REF!),"")</f>
        <v>#REF!</v>
      </c>
      <c r="Y25" s="60" t="e">
        <f>IF(AND('Mapa final'!#REF!="Alta",'Mapa final'!#REF!="Moderado"),CONCATENATE("R10C",'Mapa final'!#REF!),"")</f>
        <v>#REF!</v>
      </c>
      <c r="Z25" s="60" t="e">
        <f>IF(AND('Mapa final'!#REF!="Alta",'Mapa final'!#REF!="Moderado"),CONCATENATE("R10C",'Mapa final'!#REF!),"")</f>
        <v>#REF!</v>
      </c>
      <c r="AA25" s="61" t="e">
        <f>IF(AND('Mapa final'!#REF!="Alta",'Mapa final'!#REF!="Moderado"),CONCATENATE("R10C",'Mapa final'!#REF!),"")</f>
        <v>#REF!</v>
      </c>
      <c r="AB25" s="59" t="e">
        <f>IF(AND('Mapa final'!#REF!="Alta",'Mapa final'!#REF!="Mayor"),CONCATENATE("R10C",'Mapa final'!#REF!),"")</f>
        <v>#REF!</v>
      </c>
      <c r="AC25" s="60" t="e">
        <f>IF(AND('Mapa final'!#REF!="Alta",'Mapa final'!#REF!="Mayor"),CONCATENATE("R10C",'Mapa final'!#REF!),"")</f>
        <v>#REF!</v>
      </c>
      <c r="AD25" s="60" t="e">
        <f>IF(AND('Mapa final'!#REF!="Alta",'Mapa final'!#REF!="Mayor"),CONCATENATE("R10C",'Mapa final'!#REF!),"")</f>
        <v>#REF!</v>
      </c>
      <c r="AE25" s="60" t="e">
        <f>IF(AND('Mapa final'!#REF!="Alta",'Mapa final'!#REF!="Mayor"),CONCATENATE("R10C",'Mapa final'!#REF!),"")</f>
        <v>#REF!</v>
      </c>
      <c r="AF25" s="60" t="e">
        <f>IF(AND('Mapa final'!#REF!="Alta",'Mapa final'!#REF!="Mayor"),CONCATENATE("R10C",'Mapa final'!#REF!),"")</f>
        <v>#REF!</v>
      </c>
      <c r="AG25" s="61" t="e">
        <f>IF(AND('Mapa final'!#REF!="Alta",'Mapa final'!#REF!="Mayor"),CONCATENATE("R10C",'Mapa final'!#REF!),"")</f>
        <v>#REF!</v>
      </c>
      <c r="AH25" s="62" t="e">
        <f>IF(AND('Mapa final'!#REF!="Alta",'Mapa final'!#REF!="Catastrófico"),CONCATENATE("R10C",'Mapa final'!#REF!),"")</f>
        <v>#REF!</v>
      </c>
      <c r="AI25" s="63" t="e">
        <f>IF(AND('Mapa final'!#REF!="Alta",'Mapa final'!#REF!="Catastrófico"),CONCATENATE("R10C",'Mapa final'!#REF!),"")</f>
        <v>#REF!</v>
      </c>
      <c r="AJ25" s="63" t="e">
        <f>IF(AND('Mapa final'!#REF!="Alta",'Mapa final'!#REF!="Catastrófico"),CONCATENATE("R10C",'Mapa final'!#REF!),"")</f>
        <v>#REF!</v>
      </c>
      <c r="AK25" s="63" t="e">
        <f>IF(AND('Mapa final'!#REF!="Alta",'Mapa final'!#REF!="Catastrófico"),CONCATENATE("R10C",'Mapa final'!#REF!),"")</f>
        <v>#REF!</v>
      </c>
      <c r="AL25" s="63" t="e">
        <f>IF(AND('Mapa final'!#REF!="Alta",'Mapa final'!#REF!="Catastrófico"),CONCATENATE("R10C",'Mapa final'!#REF!),"")</f>
        <v>#REF!</v>
      </c>
      <c r="AM25" s="64" t="e">
        <f>IF(AND('Mapa final'!#REF!="Alta",'Mapa final'!#REF!="Catastrófico"),CONCATENATE("R10C",'Mapa final'!#REF!),"")</f>
        <v>#REF!</v>
      </c>
      <c r="AN25" s="84"/>
      <c r="AO25" s="314"/>
      <c r="AP25" s="315"/>
      <c r="AQ25" s="315"/>
      <c r="AR25" s="315"/>
      <c r="AS25" s="315"/>
      <c r="AT25" s="316"/>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3">
      <c r="A26" s="84"/>
      <c r="B26" s="220"/>
      <c r="C26" s="220"/>
      <c r="D26" s="221"/>
      <c r="E26" s="317" t="s">
        <v>117</v>
      </c>
      <c r="F26" s="318"/>
      <c r="G26" s="318"/>
      <c r="H26" s="318"/>
      <c r="I26" s="336"/>
      <c r="J26" s="65" t="str">
        <f ca="1">IF(AND('Mapa final'!$Y$14="Media",'Mapa final'!$AA$14="Leve"),CONCATENATE("R1C",'Mapa final'!$O$14),"")</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 ca="1">IF(AND('Mapa final'!$Y$14="Media",'Mapa final'!$AA$14="Menor"),CONCATENATE("R1C",'Mapa final'!$O$14),"")</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 ca="1">IF(AND('Mapa final'!$Y$14="Media",'Mapa final'!$AA$14="Moderado"),CONCATENATE("R1C",'Mapa final'!$O$14),"")</f>
        <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 ca="1">IF(AND('Mapa final'!$Y$14="Media",'Mapa final'!$AA$14="Mayor"),CONCATENATE("R1C",'Mapa final'!$O$14),"")</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 ca="1">IF(AND('Mapa final'!$Y$14="Media",'Mapa final'!$AA$14="Catastrófico"),CONCATENATE("R1C",'Mapa final'!$O$14),"")</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348" t="s">
        <v>81</v>
      </c>
      <c r="AP26" s="349"/>
      <c r="AQ26" s="349"/>
      <c r="AR26" s="349"/>
      <c r="AS26" s="349"/>
      <c r="AT26" s="350"/>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3">
      <c r="A27" s="84"/>
      <c r="B27" s="220"/>
      <c r="C27" s="220"/>
      <c r="D27" s="221"/>
      <c r="E27" s="319"/>
      <c r="F27" s="320"/>
      <c r="G27" s="320"/>
      <c r="H27" s="320"/>
      <c r="I27" s="337"/>
      <c r="J27" s="68" t="str">
        <f ca="1">IF(AND('Mapa final'!$Y$15="Media",'Mapa final'!$AA$15="Leve"),CONCATENATE("R2C",'Mapa final'!$O$15),"")</f>
        <v/>
      </c>
      <c r="K27" s="69" t="e">
        <f>IF(AND('Mapa final'!#REF!="Media",'Mapa final'!#REF!="Leve"),CONCATENATE("R2C",'Mapa final'!#REF!),"")</f>
        <v>#REF!</v>
      </c>
      <c r="L27" s="69" t="e">
        <f>IF(AND('Mapa final'!#REF!="Media",'Mapa final'!#REF!="Leve"),CONCATENATE("R2C",'Mapa final'!#REF!),"")</f>
        <v>#REF!</v>
      </c>
      <c r="M27" s="69" t="e">
        <f>IF(AND('Mapa final'!#REF!="Media",'Mapa final'!#REF!="Leve"),CONCATENATE("R2C",'Mapa final'!#REF!),"")</f>
        <v>#REF!</v>
      </c>
      <c r="N27" s="69" t="e">
        <f>IF(AND('Mapa final'!#REF!="Media",'Mapa final'!#REF!="Leve"),CONCATENATE("R2C",'Mapa final'!#REF!),"")</f>
        <v>#REF!</v>
      </c>
      <c r="O27" s="70" t="e">
        <f>IF(AND('Mapa final'!#REF!="Media",'Mapa final'!#REF!="Leve"),CONCATENATE("R2C",'Mapa final'!#REF!),"")</f>
        <v>#REF!</v>
      </c>
      <c r="P27" s="68" t="str">
        <f ca="1">IF(AND('Mapa final'!$Y$15="Media",'Mapa final'!$AA$15="Menor"),CONCATENATE("R2C",'Mapa final'!$O$15),"")</f>
        <v/>
      </c>
      <c r="Q27" s="69" t="e">
        <f>IF(AND('Mapa final'!#REF!="Media",'Mapa final'!#REF!="Menor"),CONCATENATE("R2C",'Mapa final'!#REF!),"")</f>
        <v>#REF!</v>
      </c>
      <c r="R27" s="69" t="e">
        <f>IF(AND('Mapa final'!#REF!="Media",'Mapa final'!#REF!="Menor"),CONCATENATE("R2C",'Mapa final'!#REF!),"")</f>
        <v>#REF!</v>
      </c>
      <c r="S27" s="69" t="e">
        <f>IF(AND('Mapa final'!#REF!="Media",'Mapa final'!#REF!="Menor"),CONCATENATE("R2C",'Mapa final'!#REF!),"")</f>
        <v>#REF!</v>
      </c>
      <c r="T27" s="69" t="e">
        <f>IF(AND('Mapa final'!#REF!="Media",'Mapa final'!#REF!="Menor"),CONCATENATE("R2C",'Mapa final'!#REF!),"")</f>
        <v>#REF!</v>
      </c>
      <c r="U27" s="70" t="e">
        <f>IF(AND('Mapa final'!#REF!="Media",'Mapa final'!#REF!="Menor"),CONCATENATE("R2C",'Mapa final'!#REF!),"")</f>
        <v>#REF!</v>
      </c>
      <c r="V27" s="68" t="str">
        <f ca="1">IF(AND('Mapa final'!$Y$15="Media",'Mapa final'!$AA$15="Moderado"),CONCATENATE("R2C",'Mapa final'!$O$15),"")</f>
        <v/>
      </c>
      <c r="W27" s="69" t="e">
        <f>IF(AND('Mapa final'!#REF!="Media",'Mapa final'!#REF!="Moderado"),CONCATENATE("R2C",'Mapa final'!#REF!),"")</f>
        <v>#REF!</v>
      </c>
      <c r="X27" s="69" t="e">
        <f>IF(AND('Mapa final'!#REF!="Media",'Mapa final'!#REF!="Moderado"),CONCATENATE("R2C",'Mapa final'!#REF!),"")</f>
        <v>#REF!</v>
      </c>
      <c r="Y27" s="69" t="e">
        <f>IF(AND('Mapa final'!#REF!="Media",'Mapa final'!#REF!="Moderado"),CONCATENATE("R2C",'Mapa final'!#REF!),"")</f>
        <v>#REF!</v>
      </c>
      <c r="Z27" s="69" t="e">
        <f>IF(AND('Mapa final'!#REF!="Media",'Mapa final'!#REF!="Moderado"),CONCATENATE("R2C",'Mapa final'!#REF!),"")</f>
        <v>#REF!</v>
      </c>
      <c r="AA27" s="70" t="e">
        <f>IF(AND('Mapa final'!#REF!="Media",'Mapa final'!#REF!="Moderado"),CONCATENATE("R2C",'Mapa final'!#REF!),"")</f>
        <v>#REF!</v>
      </c>
      <c r="AB27" s="52" t="str">
        <f ca="1">IF(AND('Mapa final'!$Y$15="Media",'Mapa final'!$AA$15="Mayor"),CONCATENATE("R2C",'Mapa final'!$O$15),"")</f>
        <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 ca="1">IF(AND('Mapa final'!$Y$15="Media",'Mapa final'!$AA$15="Catastrófico"),CONCATENATE("R2C",'Mapa final'!$O$15),"")</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4"/>
      <c r="AO27" s="351"/>
      <c r="AP27" s="352"/>
      <c r="AQ27" s="352"/>
      <c r="AR27" s="352"/>
      <c r="AS27" s="352"/>
      <c r="AT27" s="353"/>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3">
      <c r="A28" s="84"/>
      <c r="B28" s="220"/>
      <c r="C28" s="220"/>
      <c r="D28" s="221"/>
      <c r="E28" s="321"/>
      <c r="F28" s="322"/>
      <c r="G28" s="322"/>
      <c r="H28" s="322"/>
      <c r="I28" s="337"/>
      <c r="J28" s="68" t="str">
        <f ca="1">IF(AND('Mapa final'!$Y$16="Media",'Mapa final'!$AA$16="Leve"),CONCATENATE("R3C",'Mapa final'!$O$16),"")</f>
        <v/>
      </c>
      <c r="K28" s="69" t="e">
        <f>IF(AND('Mapa final'!#REF!="Media",'Mapa final'!#REF!="Leve"),CONCATENATE("R3C",'Mapa final'!#REF!),"")</f>
        <v>#REF!</v>
      </c>
      <c r="L28" s="69" t="e">
        <f>IF(AND('Mapa final'!#REF!="Media",'Mapa final'!#REF!="Leve"),CONCATENATE("R3C",'Mapa final'!#REF!),"")</f>
        <v>#REF!</v>
      </c>
      <c r="M28" s="69" t="e">
        <f>IF(AND('Mapa final'!#REF!="Media",'Mapa final'!#REF!="Leve"),CONCATENATE("R3C",'Mapa final'!#REF!),"")</f>
        <v>#REF!</v>
      </c>
      <c r="N28" s="69" t="e">
        <f>IF(AND('Mapa final'!#REF!="Media",'Mapa final'!#REF!="Leve"),CONCATENATE("R3C",'Mapa final'!#REF!),"")</f>
        <v>#REF!</v>
      </c>
      <c r="O28" s="70" t="e">
        <f>IF(AND('Mapa final'!#REF!="Media",'Mapa final'!#REF!="Leve"),CONCATENATE("R3C",'Mapa final'!#REF!),"")</f>
        <v>#REF!</v>
      </c>
      <c r="P28" s="68" t="str">
        <f ca="1">IF(AND('Mapa final'!$Y$16="Media",'Mapa final'!$AA$16="Menor"),CONCATENATE("R3C",'Mapa final'!$O$16),"")</f>
        <v/>
      </c>
      <c r="Q28" s="69" t="e">
        <f>IF(AND('Mapa final'!#REF!="Media",'Mapa final'!#REF!="Menor"),CONCATENATE("R3C",'Mapa final'!#REF!),"")</f>
        <v>#REF!</v>
      </c>
      <c r="R28" s="69" t="e">
        <f>IF(AND('Mapa final'!#REF!="Media",'Mapa final'!#REF!="Menor"),CONCATENATE("R3C",'Mapa final'!#REF!),"")</f>
        <v>#REF!</v>
      </c>
      <c r="S28" s="69" t="e">
        <f>IF(AND('Mapa final'!#REF!="Media",'Mapa final'!#REF!="Menor"),CONCATENATE("R3C",'Mapa final'!#REF!),"")</f>
        <v>#REF!</v>
      </c>
      <c r="T28" s="69" t="e">
        <f>IF(AND('Mapa final'!#REF!="Media",'Mapa final'!#REF!="Menor"),CONCATENATE("R3C",'Mapa final'!#REF!),"")</f>
        <v>#REF!</v>
      </c>
      <c r="U28" s="70" t="e">
        <f>IF(AND('Mapa final'!#REF!="Media",'Mapa final'!#REF!="Menor"),CONCATENATE("R3C",'Mapa final'!#REF!),"")</f>
        <v>#REF!</v>
      </c>
      <c r="V28" s="68" t="str">
        <f ca="1">IF(AND('Mapa final'!$Y$16="Media",'Mapa final'!$AA$16="Moderado"),CONCATENATE("R3C",'Mapa final'!$O$16),"")</f>
        <v/>
      </c>
      <c r="W28" s="69" t="e">
        <f>IF(AND('Mapa final'!#REF!="Media",'Mapa final'!#REF!="Moderado"),CONCATENATE("R3C",'Mapa final'!#REF!),"")</f>
        <v>#REF!</v>
      </c>
      <c r="X28" s="69" t="e">
        <f>IF(AND('Mapa final'!#REF!="Media",'Mapa final'!#REF!="Moderado"),CONCATENATE("R3C",'Mapa final'!#REF!),"")</f>
        <v>#REF!</v>
      </c>
      <c r="Y28" s="69" t="e">
        <f>IF(AND('Mapa final'!#REF!="Media",'Mapa final'!#REF!="Moderado"),CONCATENATE("R3C",'Mapa final'!#REF!),"")</f>
        <v>#REF!</v>
      </c>
      <c r="Z28" s="69" t="e">
        <f>IF(AND('Mapa final'!#REF!="Media",'Mapa final'!#REF!="Moderado"),CONCATENATE("R3C",'Mapa final'!#REF!),"")</f>
        <v>#REF!</v>
      </c>
      <c r="AA28" s="70" t="e">
        <f>IF(AND('Mapa final'!#REF!="Media",'Mapa final'!#REF!="Moderado"),CONCATENATE("R3C",'Mapa final'!#REF!),"")</f>
        <v>#REF!</v>
      </c>
      <c r="AB28" s="52" t="str">
        <f ca="1">IF(AND('Mapa final'!$Y$16="Media",'Mapa final'!$AA$16="Mayor"),CONCATENATE("R3C",'Mapa final'!$O$16),"")</f>
        <v/>
      </c>
      <c r="AC28" s="53" t="e">
        <f>IF(AND('Mapa final'!#REF!="Media",'Mapa final'!#REF!="Mayor"),CONCATENATE("R3C",'Mapa final'!#REF!),"")</f>
        <v>#REF!</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 ca="1">IF(AND('Mapa final'!$Y$16="Media",'Mapa final'!$AA$16="Catastrófico"),CONCATENATE("R3C",'Mapa final'!$O$16),"")</f>
        <v/>
      </c>
      <c r="AI28" s="56" t="e">
        <f>IF(AND('Mapa final'!#REF!="Media",'Mapa final'!#REF!="Catastrófico"),CONCATENATE("R3C",'Mapa final'!#REF!),"")</f>
        <v>#REF!</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4"/>
      <c r="AO28" s="351"/>
      <c r="AP28" s="352"/>
      <c r="AQ28" s="352"/>
      <c r="AR28" s="352"/>
      <c r="AS28" s="352"/>
      <c r="AT28" s="353"/>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3">
      <c r="A29" s="84"/>
      <c r="B29" s="220"/>
      <c r="C29" s="220"/>
      <c r="D29" s="221"/>
      <c r="E29" s="321"/>
      <c r="F29" s="322"/>
      <c r="G29" s="322"/>
      <c r="H29" s="322"/>
      <c r="I29" s="337"/>
      <c r="J29" s="68" t="str">
        <f ca="1">IF(AND('Mapa final'!$Y$17="Media",'Mapa final'!$AA$17="Leve"),CONCATENATE("R4C",'Mapa final'!$O$17),"")</f>
        <v/>
      </c>
      <c r="K29" s="69" t="e">
        <f>IF(AND('Mapa final'!#REF!="Media",'Mapa final'!#REF!="Leve"),CONCATENATE("R4C",'Mapa final'!#REF!),"")</f>
        <v>#REF!</v>
      </c>
      <c r="L29" s="69" t="e">
        <f>IF(AND('Mapa final'!#REF!="Media",'Mapa final'!#REF!="Leve"),CONCATENATE("R4C",'Mapa final'!#REF!),"")</f>
        <v>#REF!</v>
      </c>
      <c r="M29" s="69" t="e">
        <f>IF(AND('Mapa final'!#REF!="Media",'Mapa final'!#REF!="Leve"),CONCATENATE("R4C",'Mapa final'!#REF!),"")</f>
        <v>#REF!</v>
      </c>
      <c r="N29" s="69" t="e">
        <f>IF(AND('Mapa final'!#REF!="Media",'Mapa final'!#REF!="Leve"),CONCATENATE("R4C",'Mapa final'!#REF!),"")</f>
        <v>#REF!</v>
      </c>
      <c r="O29" s="70" t="e">
        <f>IF(AND('Mapa final'!#REF!="Media",'Mapa final'!#REF!="Leve"),CONCATENATE("R4C",'Mapa final'!#REF!),"")</f>
        <v>#REF!</v>
      </c>
      <c r="P29" s="68" t="str">
        <f ca="1">IF(AND('Mapa final'!$Y$17="Media",'Mapa final'!$AA$17="Menor"),CONCATENATE("R4C",'Mapa final'!$O$17),"")</f>
        <v/>
      </c>
      <c r="Q29" s="69" t="e">
        <f>IF(AND('Mapa final'!#REF!="Media",'Mapa final'!#REF!="Menor"),CONCATENATE("R4C",'Mapa final'!#REF!),"")</f>
        <v>#REF!</v>
      </c>
      <c r="R29" s="69" t="e">
        <f>IF(AND('Mapa final'!#REF!="Media",'Mapa final'!#REF!="Menor"),CONCATENATE("R4C",'Mapa final'!#REF!),"")</f>
        <v>#REF!</v>
      </c>
      <c r="S29" s="69" t="e">
        <f>IF(AND('Mapa final'!#REF!="Media",'Mapa final'!#REF!="Menor"),CONCATENATE("R4C",'Mapa final'!#REF!),"")</f>
        <v>#REF!</v>
      </c>
      <c r="T29" s="69" t="e">
        <f>IF(AND('Mapa final'!#REF!="Media",'Mapa final'!#REF!="Menor"),CONCATENATE("R4C",'Mapa final'!#REF!),"")</f>
        <v>#REF!</v>
      </c>
      <c r="U29" s="70" t="e">
        <f>IF(AND('Mapa final'!#REF!="Media",'Mapa final'!#REF!="Menor"),CONCATENATE("R4C",'Mapa final'!#REF!),"")</f>
        <v>#REF!</v>
      </c>
      <c r="V29" s="68" t="str">
        <f ca="1">IF(AND('Mapa final'!$Y$17="Media",'Mapa final'!$AA$17="Moderado"),CONCATENATE("R4C",'Mapa final'!$O$17),"")</f>
        <v/>
      </c>
      <c r="W29" s="69" t="e">
        <f>IF(AND('Mapa final'!#REF!="Media",'Mapa final'!#REF!="Moderado"),CONCATENATE("R4C",'Mapa final'!#REF!),"")</f>
        <v>#REF!</v>
      </c>
      <c r="X29" s="69" t="e">
        <f>IF(AND('Mapa final'!#REF!="Media",'Mapa final'!#REF!="Moderado"),CONCATENATE("R4C",'Mapa final'!#REF!),"")</f>
        <v>#REF!</v>
      </c>
      <c r="Y29" s="69" t="e">
        <f>IF(AND('Mapa final'!#REF!="Media",'Mapa final'!#REF!="Moderado"),CONCATENATE("R4C",'Mapa final'!#REF!),"")</f>
        <v>#REF!</v>
      </c>
      <c r="Z29" s="69" t="e">
        <f>IF(AND('Mapa final'!#REF!="Media",'Mapa final'!#REF!="Moderado"),CONCATENATE("R4C",'Mapa final'!#REF!),"")</f>
        <v>#REF!</v>
      </c>
      <c r="AA29" s="70" t="e">
        <f>IF(AND('Mapa final'!#REF!="Media",'Mapa final'!#REF!="Moderado"),CONCATENATE("R4C",'Mapa final'!#REF!),"")</f>
        <v>#REF!</v>
      </c>
      <c r="AB29" s="52" t="str">
        <f ca="1">IF(AND('Mapa final'!$Y$17="Media",'Mapa final'!$AA$17="Mayor"),CONCATENATE("R4C",'Mapa final'!$O$17),"")</f>
        <v/>
      </c>
      <c r="AC29" s="53" t="e">
        <f>IF(AND('Mapa final'!#REF!="Media",'Mapa final'!#REF!="Mayor"),CONCATENATE("R4C",'Mapa final'!#REF!),"")</f>
        <v>#REF!</v>
      </c>
      <c r="AD29" s="58" t="e">
        <f>IF(AND('Mapa final'!#REF!="Media",'Mapa final'!#REF!="Mayor"),CONCATENATE("R4C",'Mapa final'!#REF!),"")</f>
        <v>#REF!</v>
      </c>
      <c r="AE29" s="58" t="e">
        <f>IF(AND('Mapa final'!#REF!="Media",'Mapa final'!#REF!="Mayor"),CONCATENATE("R4C",'Mapa final'!#REF!),"")</f>
        <v>#REF!</v>
      </c>
      <c r="AF29" s="58" t="e">
        <f>IF(AND('Mapa final'!#REF!="Media",'Mapa final'!#REF!="Mayor"),CONCATENATE("R4C",'Mapa final'!#REF!),"")</f>
        <v>#REF!</v>
      </c>
      <c r="AG29" s="54" t="e">
        <f>IF(AND('Mapa final'!#REF!="Media",'Mapa final'!#REF!="Mayor"),CONCATENATE("R4C",'Mapa final'!#REF!),"")</f>
        <v>#REF!</v>
      </c>
      <c r="AH29" s="55" t="str">
        <f ca="1">IF(AND('Mapa final'!$Y$17="Media",'Mapa final'!$AA$17="Catastrófico"),CONCATENATE("R4C",'Mapa final'!$O$17),"")</f>
        <v/>
      </c>
      <c r="AI29" s="56" t="e">
        <f>IF(AND('Mapa final'!#REF!="Media",'Mapa final'!#REF!="Catastrófico"),CONCATENATE("R4C",'Mapa final'!#REF!),"")</f>
        <v>#REF!</v>
      </c>
      <c r="AJ29" s="56" t="e">
        <f>IF(AND('Mapa final'!#REF!="Media",'Mapa final'!#REF!="Catastrófico"),CONCATENATE("R4C",'Mapa final'!#REF!),"")</f>
        <v>#REF!</v>
      </c>
      <c r="AK29" s="56" t="e">
        <f>IF(AND('Mapa final'!#REF!="Media",'Mapa final'!#REF!="Catastrófico"),CONCATENATE("R4C",'Mapa final'!#REF!),"")</f>
        <v>#REF!</v>
      </c>
      <c r="AL29" s="56" t="e">
        <f>IF(AND('Mapa final'!#REF!="Media",'Mapa final'!#REF!="Catastrófico"),CONCATENATE("R4C",'Mapa final'!#REF!),"")</f>
        <v>#REF!</v>
      </c>
      <c r="AM29" s="57" t="e">
        <f>IF(AND('Mapa final'!#REF!="Media",'Mapa final'!#REF!="Catastrófico"),CONCATENATE("R4C",'Mapa final'!#REF!),"")</f>
        <v>#REF!</v>
      </c>
      <c r="AN29" s="84"/>
      <c r="AO29" s="351"/>
      <c r="AP29" s="352"/>
      <c r="AQ29" s="352"/>
      <c r="AR29" s="352"/>
      <c r="AS29" s="352"/>
      <c r="AT29" s="353"/>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3">
      <c r="A30" s="84"/>
      <c r="B30" s="220"/>
      <c r="C30" s="220"/>
      <c r="D30" s="221"/>
      <c r="E30" s="321"/>
      <c r="F30" s="322"/>
      <c r="G30" s="322"/>
      <c r="H30" s="322"/>
      <c r="I30" s="337"/>
      <c r="J30" s="68" t="e">
        <f>IF(AND('Mapa final'!#REF!="Media",'Mapa final'!#REF!="Leve"),CONCATENATE("R5C",'Mapa final'!#REF!),"")</f>
        <v>#REF!</v>
      </c>
      <c r="K30" s="69" t="e">
        <f>IF(AND('Mapa final'!#REF!="Media",'Mapa final'!#REF!="Leve"),CONCATENATE("R5C",'Mapa final'!#REF!),"")</f>
        <v>#REF!</v>
      </c>
      <c r="L30" s="69" t="e">
        <f>IF(AND('Mapa final'!#REF!="Media",'Mapa final'!#REF!="Leve"),CONCATENATE("R5C",'Mapa final'!#REF!),"")</f>
        <v>#REF!</v>
      </c>
      <c r="M30" s="69" t="e">
        <f>IF(AND('Mapa final'!#REF!="Media",'Mapa final'!#REF!="Leve"),CONCATENATE("R5C",'Mapa final'!#REF!),"")</f>
        <v>#REF!</v>
      </c>
      <c r="N30" s="69" t="e">
        <f>IF(AND('Mapa final'!#REF!="Media",'Mapa final'!#REF!="Leve"),CONCATENATE("R5C",'Mapa final'!#REF!),"")</f>
        <v>#REF!</v>
      </c>
      <c r="O30" s="70" t="e">
        <f>IF(AND('Mapa final'!#REF!="Media",'Mapa final'!#REF!="Leve"),CONCATENATE("R5C",'Mapa final'!#REF!),"")</f>
        <v>#REF!</v>
      </c>
      <c r="P30" s="68" t="e">
        <f>IF(AND('Mapa final'!#REF!="Media",'Mapa final'!#REF!="Menor"),CONCATENATE("R5C",'Mapa final'!#REF!),"")</f>
        <v>#REF!</v>
      </c>
      <c r="Q30" s="69" t="e">
        <f>IF(AND('Mapa final'!#REF!="Media",'Mapa final'!#REF!="Menor"),CONCATENATE("R5C",'Mapa final'!#REF!),"")</f>
        <v>#REF!</v>
      </c>
      <c r="R30" s="69" t="e">
        <f>IF(AND('Mapa final'!#REF!="Media",'Mapa final'!#REF!="Menor"),CONCATENATE("R5C",'Mapa final'!#REF!),"")</f>
        <v>#REF!</v>
      </c>
      <c r="S30" s="69" t="e">
        <f>IF(AND('Mapa final'!#REF!="Media",'Mapa final'!#REF!="Menor"),CONCATENATE("R5C",'Mapa final'!#REF!),"")</f>
        <v>#REF!</v>
      </c>
      <c r="T30" s="69" t="e">
        <f>IF(AND('Mapa final'!#REF!="Media",'Mapa final'!#REF!="Menor"),CONCATENATE("R5C",'Mapa final'!#REF!),"")</f>
        <v>#REF!</v>
      </c>
      <c r="U30" s="70" t="e">
        <f>IF(AND('Mapa final'!#REF!="Media",'Mapa final'!#REF!="Menor"),CONCATENATE("R5C",'Mapa final'!#REF!),"")</f>
        <v>#REF!</v>
      </c>
      <c r="V30" s="68" t="e">
        <f>IF(AND('Mapa final'!#REF!="Media",'Mapa final'!#REF!="Moderado"),CONCATENATE("R5C",'Mapa final'!#REF!),"")</f>
        <v>#REF!</v>
      </c>
      <c r="W30" s="69" t="e">
        <f>IF(AND('Mapa final'!#REF!="Media",'Mapa final'!#REF!="Moderado"),CONCATENATE("R5C",'Mapa final'!#REF!),"")</f>
        <v>#REF!</v>
      </c>
      <c r="X30" s="69" t="e">
        <f>IF(AND('Mapa final'!#REF!="Media",'Mapa final'!#REF!="Moderado"),CONCATENATE("R5C",'Mapa final'!#REF!),"")</f>
        <v>#REF!</v>
      </c>
      <c r="Y30" s="69" t="e">
        <f>IF(AND('Mapa final'!#REF!="Media",'Mapa final'!#REF!="Moderado"),CONCATENATE("R5C",'Mapa final'!#REF!),"")</f>
        <v>#REF!</v>
      </c>
      <c r="Z30" s="69" t="e">
        <f>IF(AND('Mapa final'!#REF!="Media",'Mapa final'!#REF!="Moderado"),CONCATENATE("R5C",'Mapa final'!#REF!),"")</f>
        <v>#REF!</v>
      </c>
      <c r="AA30" s="70" t="e">
        <f>IF(AND('Mapa final'!#REF!="Media",'Mapa final'!#REF!="Moderado"),CONCATENATE("R5C",'Mapa final'!#REF!),"")</f>
        <v>#REF!</v>
      </c>
      <c r="AB30" s="52" t="e">
        <f>IF(AND('Mapa final'!#REF!="Media",'Mapa final'!#REF!="Mayor"),CONCATENATE("R5C",'Mapa final'!#REF!),"")</f>
        <v>#REF!</v>
      </c>
      <c r="AC30" s="53" t="e">
        <f>IF(AND('Mapa final'!#REF!="Media",'Mapa final'!#REF!="Mayor"),CONCATENATE("R5C",'Mapa final'!#REF!),"")</f>
        <v>#REF!</v>
      </c>
      <c r="AD30" s="58" t="e">
        <f>IF(AND('Mapa final'!#REF!="Media",'Mapa final'!#REF!="Mayor"),CONCATENATE("R5C",'Mapa final'!#REF!),"")</f>
        <v>#REF!</v>
      </c>
      <c r="AE30" s="58" t="e">
        <f>IF(AND('Mapa final'!#REF!="Media",'Mapa final'!#REF!="Mayor"),CONCATENATE("R5C",'Mapa final'!#REF!),"")</f>
        <v>#REF!</v>
      </c>
      <c r="AF30" s="58" t="e">
        <f>IF(AND('Mapa final'!#REF!="Media",'Mapa final'!#REF!="Mayor"),CONCATENATE("R5C",'Mapa final'!#REF!),"")</f>
        <v>#REF!</v>
      </c>
      <c r="AG30" s="54" t="e">
        <f>IF(AND('Mapa final'!#REF!="Media",'Mapa final'!#REF!="Mayor"),CONCATENATE("R5C",'Mapa final'!#REF!),"")</f>
        <v>#REF!</v>
      </c>
      <c r="AH30" s="55" t="e">
        <f>IF(AND('Mapa final'!#REF!="Media",'Mapa final'!#REF!="Catastrófico"),CONCATENATE("R5C",'Mapa final'!#REF!),"")</f>
        <v>#REF!</v>
      </c>
      <c r="AI30" s="56" t="e">
        <f>IF(AND('Mapa final'!#REF!="Media",'Mapa final'!#REF!="Catastrófico"),CONCATENATE("R5C",'Mapa final'!#REF!),"")</f>
        <v>#REF!</v>
      </c>
      <c r="AJ30" s="56" t="e">
        <f>IF(AND('Mapa final'!#REF!="Media",'Mapa final'!#REF!="Catastrófico"),CONCATENATE("R5C",'Mapa final'!#REF!),"")</f>
        <v>#REF!</v>
      </c>
      <c r="AK30" s="56" t="e">
        <f>IF(AND('Mapa final'!#REF!="Media",'Mapa final'!#REF!="Catastrófico"),CONCATENATE("R5C",'Mapa final'!#REF!),"")</f>
        <v>#REF!</v>
      </c>
      <c r="AL30" s="56" t="e">
        <f>IF(AND('Mapa final'!#REF!="Media",'Mapa final'!#REF!="Catastrófico"),CONCATENATE("R5C",'Mapa final'!#REF!),"")</f>
        <v>#REF!</v>
      </c>
      <c r="AM30" s="57" t="e">
        <f>IF(AND('Mapa final'!#REF!="Media",'Mapa final'!#REF!="Catastrófico"),CONCATENATE("R5C",'Mapa final'!#REF!),"")</f>
        <v>#REF!</v>
      </c>
      <c r="AN30" s="84"/>
      <c r="AO30" s="351"/>
      <c r="AP30" s="352"/>
      <c r="AQ30" s="352"/>
      <c r="AR30" s="352"/>
      <c r="AS30" s="352"/>
      <c r="AT30" s="353"/>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3">
      <c r="A31" s="84"/>
      <c r="B31" s="220"/>
      <c r="C31" s="220"/>
      <c r="D31" s="221"/>
      <c r="E31" s="321"/>
      <c r="F31" s="322"/>
      <c r="G31" s="322"/>
      <c r="H31" s="322"/>
      <c r="I31" s="337"/>
      <c r="J31" s="68" t="e">
        <f>IF(AND('Mapa final'!#REF!="Media",'Mapa final'!#REF!="Leve"),CONCATENATE("R6C",'Mapa final'!#REF!),"")</f>
        <v>#REF!</v>
      </c>
      <c r="K31" s="69" t="e">
        <f>IF(AND('Mapa final'!#REF!="Media",'Mapa final'!#REF!="Leve"),CONCATENATE("R6C",'Mapa final'!#REF!),"")</f>
        <v>#REF!</v>
      </c>
      <c r="L31" s="69" t="e">
        <f>IF(AND('Mapa final'!#REF!="Media",'Mapa final'!#REF!="Leve"),CONCATENATE("R6C",'Mapa final'!#REF!),"")</f>
        <v>#REF!</v>
      </c>
      <c r="M31" s="69" t="e">
        <f>IF(AND('Mapa final'!#REF!="Media",'Mapa final'!#REF!="Leve"),CONCATENATE("R6C",'Mapa final'!#REF!),"")</f>
        <v>#REF!</v>
      </c>
      <c r="N31" s="69" t="e">
        <f>IF(AND('Mapa final'!#REF!="Media",'Mapa final'!#REF!="Leve"),CONCATENATE("R6C",'Mapa final'!#REF!),"")</f>
        <v>#REF!</v>
      </c>
      <c r="O31" s="70" t="e">
        <f>IF(AND('Mapa final'!#REF!="Media",'Mapa final'!#REF!="Leve"),CONCATENATE("R6C",'Mapa final'!#REF!),"")</f>
        <v>#REF!</v>
      </c>
      <c r="P31" s="68" t="e">
        <f>IF(AND('Mapa final'!#REF!="Media",'Mapa final'!#REF!="Menor"),CONCATENATE("R6C",'Mapa final'!#REF!),"")</f>
        <v>#REF!</v>
      </c>
      <c r="Q31" s="69" t="e">
        <f>IF(AND('Mapa final'!#REF!="Media",'Mapa final'!#REF!="Menor"),CONCATENATE("R6C",'Mapa final'!#REF!),"")</f>
        <v>#REF!</v>
      </c>
      <c r="R31" s="69" t="e">
        <f>IF(AND('Mapa final'!#REF!="Media",'Mapa final'!#REF!="Menor"),CONCATENATE("R6C",'Mapa final'!#REF!),"")</f>
        <v>#REF!</v>
      </c>
      <c r="S31" s="69" t="e">
        <f>IF(AND('Mapa final'!#REF!="Media",'Mapa final'!#REF!="Menor"),CONCATENATE("R6C",'Mapa final'!#REF!),"")</f>
        <v>#REF!</v>
      </c>
      <c r="T31" s="69" t="e">
        <f>IF(AND('Mapa final'!#REF!="Media",'Mapa final'!#REF!="Menor"),CONCATENATE("R6C",'Mapa final'!#REF!),"")</f>
        <v>#REF!</v>
      </c>
      <c r="U31" s="70" t="e">
        <f>IF(AND('Mapa final'!#REF!="Media",'Mapa final'!#REF!="Menor"),CONCATENATE("R6C",'Mapa final'!#REF!),"")</f>
        <v>#REF!</v>
      </c>
      <c r="V31" s="68" t="e">
        <f>IF(AND('Mapa final'!#REF!="Media",'Mapa final'!#REF!="Moderado"),CONCATENATE("R6C",'Mapa final'!#REF!),"")</f>
        <v>#REF!</v>
      </c>
      <c r="W31" s="69" t="e">
        <f>IF(AND('Mapa final'!#REF!="Media",'Mapa final'!#REF!="Moderado"),CONCATENATE("R6C",'Mapa final'!#REF!),"")</f>
        <v>#REF!</v>
      </c>
      <c r="X31" s="69" t="e">
        <f>IF(AND('Mapa final'!#REF!="Media",'Mapa final'!#REF!="Moderado"),CONCATENATE("R6C",'Mapa final'!#REF!),"")</f>
        <v>#REF!</v>
      </c>
      <c r="Y31" s="69" t="e">
        <f>IF(AND('Mapa final'!#REF!="Media",'Mapa final'!#REF!="Moderado"),CONCATENATE("R6C",'Mapa final'!#REF!),"")</f>
        <v>#REF!</v>
      </c>
      <c r="Z31" s="69" t="e">
        <f>IF(AND('Mapa final'!#REF!="Media",'Mapa final'!#REF!="Moderado"),CONCATENATE("R6C",'Mapa final'!#REF!),"")</f>
        <v>#REF!</v>
      </c>
      <c r="AA31" s="70" t="e">
        <f>IF(AND('Mapa final'!#REF!="Media",'Mapa final'!#REF!="Moderado"),CONCATENATE("R6C",'Mapa final'!#REF!),"")</f>
        <v>#REF!</v>
      </c>
      <c r="AB31" s="52" t="e">
        <f>IF(AND('Mapa final'!#REF!="Media",'Mapa final'!#REF!="Mayor"),CONCATENATE("R6C",'Mapa final'!#REF!),"")</f>
        <v>#REF!</v>
      </c>
      <c r="AC31" s="53" t="e">
        <f>IF(AND('Mapa final'!#REF!="Media",'Mapa final'!#REF!="Mayor"),CONCATENATE("R6C",'Mapa final'!#REF!),"")</f>
        <v>#REF!</v>
      </c>
      <c r="AD31" s="58" t="e">
        <f>IF(AND('Mapa final'!#REF!="Media",'Mapa final'!#REF!="Mayor"),CONCATENATE("R6C",'Mapa final'!#REF!),"")</f>
        <v>#REF!</v>
      </c>
      <c r="AE31" s="58" t="e">
        <f>IF(AND('Mapa final'!#REF!="Media",'Mapa final'!#REF!="Mayor"),CONCATENATE("R6C",'Mapa final'!#REF!),"")</f>
        <v>#REF!</v>
      </c>
      <c r="AF31" s="58" t="e">
        <f>IF(AND('Mapa final'!#REF!="Media",'Mapa final'!#REF!="Mayor"),CONCATENATE("R6C",'Mapa final'!#REF!),"")</f>
        <v>#REF!</v>
      </c>
      <c r="AG31" s="54" t="e">
        <f>IF(AND('Mapa final'!#REF!="Media",'Mapa final'!#REF!="Mayor"),CONCATENATE("R6C",'Mapa final'!#REF!),"")</f>
        <v>#REF!</v>
      </c>
      <c r="AH31" s="55" t="e">
        <f>IF(AND('Mapa final'!#REF!="Media",'Mapa final'!#REF!="Catastrófico"),CONCATENATE("R6C",'Mapa final'!#REF!),"")</f>
        <v>#REF!</v>
      </c>
      <c r="AI31" s="56" t="e">
        <f>IF(AND('Mapa final'!#REF!="Media",'Mapa final'!#REF!="Catastrófico"),CONCATENATE("R6C",'Mapa final'!#REF!),"")</f>
        <v>#REF!</v>
      </c>
      <c r="AJ31" s="56" t="e">
        <f>IF(AND('Mapa final'!#REF!="Media",'Mapa final'!#REF!="Catastrófico"),CONCATENATE("R6C",'Mapa final'!#REF!),"")</f>
        <v>#REF!</v>
      </c>
      <c r="AK31" s="56" t="e">
        <f>IF(AND('Mapa final'!#REF!="Media",'Mapa final'!#REF!="Catastrófico"),CONCATENATE("R6C",'Mapa final'!#REF!),"")</f>
        <v>#REF!</v>
      </c>
      <c r="AL31" s="56" t="e">
        <f>IF(AND('Mapa final'!#REF!="Media",'Mapa final'!#REF!="Catastrófico"),CONCATENATE("R6C",'Mapa final'!#REF!),"")</f>
        <v>#REF!</v>
      </c>
      <c r="AM31" s="57" t="e">
        <f>IF(AND('Mapa final'!#REF!="Media",'Mapa final'!#REF!="Catastrófico"),CONCATENATE("R6C",'Mapa final'!#REF!),"")</f>
        <v>#REF!</v>
      </c>
      <c r="AN31" s="84"/>
      <c r="AO31" s="351"/>
      <c r="AP31" s="352"/>
      <c r="AQ31" s="352"/>
      <c r="AR31" s="352"/>
      <c r="AS31" s="352"/>
      <c r="AT31" s="353"/>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3">
      <c r="A32" s="84"/>
      <c r="B32" s="220"/>
      <c r="C32" s="220"/>
      <c r="D32" s="221"/>
      <c r="E32" s="321"/>
      <c r="F32" s="322"/>
      <c r="G32" s="322"/>
      <c r="H32" s="322"/>
      <c r="I32" s="337"/>
      <c r="J32" s="68" t="e">
        <f>IF(AND('Mapa final'!#REF!="Media",'Mapa final'!#REF!="Leve"),CONCATENATE("R7C",'Mapa final'!#REF!),"")</f>
        <v>#REF!</v>
      </c>
      <c r="K32" s="69" t="e">
        <f>IF(AND('Mapa final'!#REF!="Media",'Mapa final'!#REF!="Leve"),CONCATENATE("R7C",'Mapa final'!#REF!),"")</f>
        <v>#REF!</v>
      </c>
      <c r="L32" s="69" t="e">
        <f>IF(AND('Mapa final'!#REF!="Media",'Mapa final'!#REF!="Leve"),CONCATENATE("R7C",'Mapa final'!#REF!),"")</f>
        <v>#REF!</v>
      </c>
      <c r="M32" s="69" t="e">
        <f>IF(AND('Mapa final'!#REF!="Media",'Mapa final'!#REF!="Leve"),CONCATENATE("R7C",'Mapa final'!#REF!),"")</f>
        <v>#REF!</v>
      </c>
      <c r="N32" s="69" t="e">
        <f>IF(AND('Mapa final'!#REF!="Media",'Mapa final'!#REF!="Leve"),CONCATENATE("R7C",'Mapa final'!#REF!),"")</f>
        <v>#REF!</v>
      </c>
      <c r="O32" s="70" t="e">
        <f>IF(AND('Mapa final'!#REF!="Media",'Mapa final'!#REF!="Leve"),CONCATENATE("R7C",'Mapa final'!#REF!),"")</f>
        <v>#REF!</v>
      </c>
      <c r="P32" s="68" t="e">
        <f>IF(AND('Mapa final'!#REF!="Media",'Mapa final'!#REF!="Menor"),CONCATENATE("R7C",'Mapa final'!#REF!),"")</f>
        <v>#REF!</v>
      </c>
      <c r="Q32" s="69" t="e">
        <f>IF(AND('Mapa final'!#REF!="Media",'Mapa final'!#REF!="Menor"),CONCATENATE("R7C",'Mapa final'!#REF!),"")</f>
        <v>#REF!</v>
      </c>
      <c r="R32" s="69" t="e">
        <f>IF(AND('Mapa final'!#REF!="Media",'Mapa final'!#REF!="Menor"),CONCATENATE("R7C",'Mapa final'!#REF!),"")</f>
        <v>#REF!</v>
      </c>
      <c r="S32" s="69" t="e">
        <f>IF(AND('Mapa final'!#REF!="Media",'Mapa final'!#REF!="Menor"),CONCATENATE("R7C",'Mapa final'!#REF!),"")</f>
        <v>#REF!</v>
      </c>
      <c r="T32" s="69" t="e">
        <f>IF(AND('Mapa final'!#REF!="Media",'Mapa final'!#REF!="Menor"),CONCATENATE("R7C",'Mapa final'!#REF!),"")</f>
        <v>#REF!</v>
      </c>
      <c r="U32" s="70" t="e">
        <f>IF(AND('Mapa final'!#REF!="Media",'Mapa final'!#REF!="Menor"),CONCATENATE("R7C",'Mapa final'!#REF!),"")</f>
        <v>#REF!</v>
      </c>
      <c r="V32" s="68" t="e">
        <f>IF(AND('Mapa final'!#REF!="Media",'Mapa final'!#REF!="Moderado"),CONCATENATE("R7C",'Mapa final'!#REF!),"")</f>
        <v>#REF!</v>
      </c>
      <c r="W32" s="69" t="e">
        <f>IF(AND('Mapa final'!#REF!="Media",'Mapa final'!#REF!="Moderado"),CONCATENATE("R7C",'Mapa final'!#REF!),"")</f>
        <v>#REF!</v>
      </c>
      <c r="X32" s="69" t="e">
        <f>IF(AND('Mapa final'!#REF!="Media",'Mapa final'!#REF!="Moderado"),CONCATENATE("R7C",'Mapa final'!#REF!),"")</f>
        <v>#REF!</v>
      </c>
      <c r="Y32" s="69" t="e">
        <f>IF(AND('Mapa final'!#REF!="Media",'Mapa final'!#REF!="Moderado"),CONCATENATE("R7C",'Mapa final'!#REF!),"")</f>
        <v>#REF!</v>
      </c>
      <c r="Z32" s="69" t="e">
        <f>IF(AND('Mapa final'!#REF!="Media",'Mapa final'!#REF!="Moderado"),CONCATENATE("R7C",'Mapa final'!#REF!),"")</f>
        <v>#REF!</v>
      </c>
      <c r="AA32" s="70" t="e">
        <f>IF(AND('Mapa final'!#REF!="Media",'Mapa final'!#REF!="Moderado"),CONCATENATE("R7C",'Mapa final'!#REF!),"")</f>
        <v>#REF!</v>
      </c>
      <c r="AB32" s="52" t="e">
        <f>IF(AND('Mapa final'!#REF!="Media",'Mapa final'!#REF!="Mayor"),CONCATENATE("R7C",'Mapa final'!#REF!),"")</f>
        <v>#REF!</v>
      </c>
      <c r="AC32" s="53" t="e">
        <f>IF(AND('Mapa final'!#REF!="Media",'Mapa final'!#REF!="Mayor"),CONCATENATE("R7C",'Mapa final'!#REF!),"")</f>
        <v>#REF!</v>
      </c>
      <c r="AD32" s="58" t="e">
        <f>IF(AND('Mapa final'!#REF!="Media",'Mapa final'!#REF!="Mayor"),CONCATENATE("R7C",'Mapa final'!#REF!),"")</f>
        <v>#REF!</v>
      </c>
      <c r="AE32" s="58" t="e">
        <f>IF(AND('Mapa final'!#REF!="Media",'Mapa final'!#REF!="Mayor"),CONCATENATE("R7C",'Mapa final'!#REF!),"")</f>
        <v>#REF!</v>
      </c>
      <c r="AF32" s="58" t="e">
        <f>IF(AND('Mapa final'!#REF!="Media",'Mapa final'!#REF!="Mayor"),CONCATENATE("R7C",'Mapa final'!#REF!),"")</f>
        <v>#REF!</v>
      </c>
      <c r="AG32" s="54" t="e">
        <f>IF(AND('Mapa final'!#REF!="Media",'Mapa final'!#REF!="Mayor"),CONCATENATE("R7C",'Mapa final'!#REF!),"")</f>
        <v>#REF!</v>
      </c>
      <c r="AH32" s="55" t="e">
        <f>IF(AND('Mapa final'!#REF!="Media",'Mapa final'!#REF!="Catastrófico"),CONCATENATE("R7C",'Mapa final'!#REF!),"")</f>
        <v>#REF!</v>
      </c>
      <c r="AI32" s="56" t="e">
        <f>IF(AND('Mapa final'!#REF!="Media",'Mapa final'!#REF!="Catastrófico"),CONCATENATE("R7C",'Mapa final'!#REF!),"")</f>
        <v>#REF!</v>
      </c>
      <c r="AJ32" s="56" t="e">
        <f>IF(AND('Mapa final'!#REF!="Media",'Mapa final'!#REF!="Catastrófico"),CONCATENATE("R7C",'Mapa final'!#REF!),"")</f>
        <v>#REF!</v>
      </c>
      <c r="AK32" s="56" t="e">
        <f>IF(AND('Mapa final'!#REF!="Media",'Mapa final'!#REF!="Catastrófico"),CONCATENATE("R7C",'Mapa final'!#REF!),"")</f>
        <v>#REF!</v>
      </c>
      <c r="AL32" s="56" t="e">
        <f>IF(AND('Mapa final'!#REF!="Media",'Mapa final'!#REF!="Catastrófico"),CONCATENATE("R7C",'Mapa final'!#REF!),"")</f>
        <v>#REF!</v>
      </c>
      <c r="AM32" s="57" t="e">
        <f>IF(AND('Mapa final'!#REF!="Media",'Mapa final'!#REF!="Catastrófico"),CONCATENATE("R7C",'Mapa final'!#REF!),"")</f>
        <v>#REF!</v>
      </c>
      <c r="AN32" s="84"/>
      <c r="AO32" s="351"/>
      <c r="AP32" s="352"/>
      <c r="AQ32" s="352"/>
      <c r="AR32" s="352"/>
      <c r="AS32" s="352"/>
      <c r="AT32" s="353"/>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3">
      <c r="A33" s="84"/>
      <c r="B33" s="220"/>
      <c r="C33" s="220"/>
      <c r="D33" s="221"/>
      <c r="E33" s="321"/>
      <c r="F33" s="322"/>
      <c r="G33" s="322"/>
      <c r="H33" s="322"/>
      <c r="I33" s="337"/>
      <c r="J33" s="68" t="e">
        <f>IF(AND('Mapa final'!#REF!="Media",'Mapa final'!#REF!="Leve"),CONCATENATE("R8C",'Mapa final'!#REF!),"")</f>
        <v>#REF!</v>
      </c>
      <c r="K33" s="69" t="e">
        <f>IF(AND('Mapa final'!#REF!="Media",'Mapa final'!#REF!="Leve"),CONCATENATE("R8C",'Mapa final'!#REF!),"")</f>
        <v>#REF!</v>
      </c>
      <c r="L33" s="69" t="e">
        <f>IF(AND('Mapa final'!#REF!="Media",'Mapa final'!#REF!="Leve"),CONCATENATE("R8C",'Mapa final'!#REF!),"")</f>
        <v>#REF!</v>
      </c>
      <c r="M33" s="69" t="e">
        <f>IF(AND('Mapa final'!#REF!="Media",'Mapa final'!#REF!="Leve"),CONCATENATE("R8C",'Mapa final'!#REF!),"")</f>
        <v>#REF!</v>
      </c>
      <c r="N33" s="69" t="e">
        <f>IF(AND('Mapa final'!#REF!="Media",'Mapa final'!#REF!="Leve"),CONCATENATE("R8C",'Mapa final'!#REF!),"")</f>
        <v>#REF!</v>
      </c>
      <c r="O33" s="70" t="e">
        <f>IF(AND('Mapa final'!#REF!="Media",'Mapa final'!#REF!="Leve"),CONCATENATE("R8C",'Mapa final'!#REF!),"")</f>
        <v>#REF!</v>
      </c>
      <c r="P33" s="68" t="e">
        <f>IF(AND('Mapa final'!#REF!="Media",'Mapa final'!#REF!="Menor"),CONCATENATE("R8C",'Mapa final'!#REF!),"")</f>
        <v>#REF!</v>
      </c>
      <c r="Q33" s="69" t="e">
        <f>IF(AND('Mapa final'!#REF!="Media",'Mapa final'!#REF!="Menor"),CONCATENATE("R8C",'Mapa final'!#REF!),"")</f>
        <v>#REF!</v>
      </c>
      <c r="R33" s="69" t="e">
        <f>IF(AND('Mapa final'!#REF!="Media",'Mapa final'!#REF!="Menor"),CONCATENATE("R8C",'Mapa final'!#REF!),"")</f>
        <v>#REF!</v>
      </c>
      <c r="S33" s="69" t="e">
        <f>IF(AND('Mapa final'!#REF!="Media",'Mapa final'!#REF!="Menor"),CONCATENATE("R8C",'Mapa final'!#REF!),"")</f>
        <v>#REF!</v>
      </c>
      <c r="T33" s="69" t="e">
        <f>IF(AND('Mapa final'!#REF!="Media",'Mapa final'!#REF!="Menor"),CONCATENATE("R8C",'Mapa final'!#REF!),"")</f>
        <v>#REF!</v>
      </c>
      <c r="U33" s="70" t="e">
        <f>IF(AND('Mapa final'!#REF!="Media",'Mapa final'!#REF!="Menor"),CONCATENATE("R8C",'Mapa final'!#REF!),"")</f>
        <v>#REF!</v>
      </c>
      <c r="V33" s="68" t="e">
        <f>IF(AND('Mapa final'!#REF!="Media",'Mapa final'!#REF!="Moderado"),CONCATENATE("R8C",'Mapa final'!#REF!),"")</f>
        <v>#REF!</v>
      </c>
      <c r="W33" s="69" t="e">
        <f>IF(AND('Mapa final'!#REF!="Media",'Mapa final'!#REF!="Moderado"),CONCATENATE("R8C",'Mapa final'!#REF!),"")</f>
        <v>#REF!</v>
      </c>
      <c r="X33" s="69" t="e">
        <f>IF(AND('Mapa final'!#REF!="Media",'Mapa final'!#REF!="Moderado"),CONCATENATE("R8C",'Mapa final'!#REF!),"")</f>
        <v>#REF!</v>
      </c>
      <c r="Y33" s="69" t="e">
        <f>IF(AND('Mapa final'!#REF!="Media",'Mapa final'!#REF!="Moderado"),CONCATENATE("R8C",'Mapa final'!#REF!),"")</f>
        <v>#REF!</v>
      </c>
      <c r="Z33" s="69" t="e">
        <f>IF(AND('Mapa final'!#REF!="Media",'Mapa final'!#REF!="Moderado"),CONCATENATE("R8C",'Mapa final'!#REF!),"")</f>
        <v>#REF!</v>
      </c>
      <c r="AA33" s="70" t="e">
        <f>IF(AND('Mapa final'!#REF!="Media",'Mapa final'!#REF!="Moderado"),CONCATENATE("R8C",'Mapa final'!#REF!),"")</f>
        <v>#REF!</v>
      </c>
      <c r="AB33" s="52" t="e">
        <f>IF(AND('Mapa final'!#REF!="Media",'Mapa final'!#REF!="Mayor"),CONCATENATE("R8C",'Mapa final'!#REF!),"")</f>
        <v>#REF!</v>
      </c>
      <c r="AC33" s="53" t="e">
        <f>IF(AND('Mapa final'!#REF!="Media",'Mapa final'!#REF!="Mayor"),CONCATENATE("R8C",'Mapa final'!#REF!),"")</f>
        <v>#REF!</v>
      </c>
      <c r="AD33" s="58" t="e">
        <f>IF(AND('Mapa final'!#REF!="Media",'Mapa final'!#REF!="Mayor"),CONCATENATE("R8C",'Mapa final'!#REF!),"")</f>
        <v>#REF!</v>
      </c>
      <c r="AE33" s="58" t="e">
        <f>IF(AND('Mapa final'!#REF!="Media",'Mapa final'!#REF!="Mayor"),CONCATENATE("R8C",'Mapa final'!#REF!),"")</f>
        <v>#REF!</v>
      </c>
      <c r="AF33" s="58" t="e">
        <f>IF(AND('Mapa final'!#REF!="Media",'Mapa final'!#REF!="Mayor"),CONCATENATE("R8C",'Mapa final'!#REF!),"")</f>
        <v>#REF!</v>
      </c>
      <c r="AG33" s="54" t="e">
        <f>IF(AND('Mapa final'!#REF!="Media",'Mapa final'!#REF!="Mayor"),CONCATENATE("R8C",'Mapa final'!#REF!),"")</f>
        <v>#REF!</v>
      </c>
      <c r="AH33" s="55" t="e">
        <f>IF(AND('Mapa final'!#REF!="Media",'Mapa final'!#REF!="Catastrófico"),CONCATENATE("R8C",'Mapa final'!#REF!),"")</f>
        <v>#REF!</v>
      </c>
      <c r="AI33" s="56" t="e">
        <f>IF(AND('Mapa final'!#REF!="Media",'Mapa final'!#REF!="Catastrófico"),CONCATENATE("R8C",'Mapa final'!#REF!),"")</f>
        <v>#REF!</v>
      </c>
      <c r="AJ33" s="56" t="e">
        <f>IF(AND('Mapa final'!#REF!="Media",'Mapa final'!#REF!="Catastrófico"),CONCATENATE("R8C",'Mapa final'!#REF!),"")</f>
        <v>#REF!</v>
      </c>
      <c r="AK33" s="56" t="e">
        <f>IF(AND('Mapa final'!#REF!="Media",'Mapa final'!#REF!="Catastrófico"),CONCATENATE("R8C",'Mapa final'!#REF!),"")</f>
        <v>#REF!</v>
      </c>
      <c r="AL33" s="56" t="e">
        <f>IF(AND('Mapa final'!#REF!="Media",'Mapa final'!#REF!="Catastrófico"),CONCATENATE("R8C",'Mapa final'!#REF!),"")</f>
        <v>#REF!</v>
      </c>
      <c r="AM33" s="57" t="e">
        <f>IF(AND('Mapa final'!#REF!="Media",'Mapa final'!#REF!="Catastrófico"),CONCATENATE("R8C",'Mapa final'!#REF!),"")</f>
        <v>#REF!</v>
      </c>
      <c r="AN33" s="84"/>
      <c r="AO33" s="351"/>
      <c r="AP33" s="352"/>
      <c r="AQ33" s="352"/>
      <c r="AR33" s="352"/>
      <c r="AS33" s="352"/>
      <c r="AT33" s="353"/>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3">
      <c r="A34" s="84"/>
      <c r="B34" s="220"/>
      <c r="C34" s="220"/>
      <c r="D34" s="221"/>
      <c r="E34" s="321"/>
      <c r="F34" s="322"/>
      <c r="G34" s="322"/>
      <c r="H34" s="322"/>
      <c r="I34" s="337"/>
      <c r="J34" s="68" t="e">
        <f>IF(AND('Mapa final'!#REF!="Media",'Mapa final'!#REF!="Leve"),CONCATENATE("R9C",'Mapa final'!#REF!),"")</f>
        <v>#REF!</v>
      </c>
      <c r="K34" s="69" t="e">
        <f>IF(AND('Mapa final'!#REF!="Media",'Mapa final'!#REF!="Leve"),CONCATENATE("R9C",'Mapa final'!#REF!),"")</f>
        <v>#REF!</v>
      </c>
      <c r="L34" s="69" t="e">
        <f>IF(AND('Mapa final'!#REF!="Media",'Mapa final'!#REF!="Leve"),CONCATENATE("R9C",'Mapa final'!#REF!),"")</f>
        <v>#REF!</v>
      </c>
      <c r="M34" s="69" t="e">
        <f>IF(AND('Mapa final'!#REF!="Media",'Mapa final'!#REF!="Leve"),CONCATENATE("R9C",'Mapa final'!#REF!),"")</f>
        <v>#REF!</v>
      </c>
      <c r="N34" s="69" t="e">
        <f>IF(AND('Mapa final'!#REF!="Media",'Mapa final'!#REF!="Leve"),CONCATENATE("R9C",'Mapa final'!#REF!),"")</f>
        <v>#REF!</v>
      </c>
      <c r="O34" s="70" t="e">
        <f>IF(AND('Mapa final'!#REF!="Media",'Mapa final'!#REF!="Leve"),CONCATENATE("R9C",'Mapa final'!#REF!),"")</f>
        <v>#REF!</v>
      </c>
      <c r="P34" s="68" t="e">
        <f>IF(AND('Mapa final'!#REF!="Media",'Mapa final'!#REF!="Menor"),CONCATENATE("R9C",'Mapa final'!#REF!),"")</f>
        <v>#REF!</v>
      </c>
      <c r="Q34" s="69" t="e">
        <f>IF(AND('Mapa final'!#REF!="Media",'Mapa final'!#REF!="Menor"),CONCATENATE("R9C",'Mapa final'!#REF!),"")</f>
        <v>#REF!</v>
      </c>
      <c r="R34" s="69" t="e">
        <f>IF(AND('Mapa final'!#REF!="Media",'Mapa final'!#REF!="Menor"),CONCATENATE("R9C",'Mapa final'!#REF!),"")</f>
        <v>#REF!</v>
      </c>
      <c r="S34" s="69" t="e">
        <f>IF(AND('Mapa final'!#REF!="Media",'Mapa final'!#REF!="Menor"),CONCATENATE("R9C",'Mapa final'!#REF!),"")</f>
        <v>#REF!</v>
      </c>
      <c r="T34" s="69" t="e">
        <f>IF(AND('Mapa final'!#REF!="Media",'Mapa final'!#REF!="Menor"),CONCATENATE("R9C",'Mapa final'!#REF!),"")</f>
        <v>#REF!</v>
      </c>
      <c r="U34" s="70" t="e">
        <f>IF(AND('Mapa final'!#REF!="Media",'Mapa final'!#REF!="Menor"),CONCATENATE("R9C",'Mapa final'!#REF!),"")</f>
        <v>#REF!</v>
      </c>
      <c r="V34" s="68" t="e">
        <f>IF(AND('Mapa final'!#REF!="Media",'Mapa final'!#REF!="Moderado"),CONCATENATE("R9C",'Mapa final'!#REF!),"")</f>
        <v>#REF!</v>
      </c>
      <c r="W34" s="69" t="e">
        <f>IF(AND('Mapa final'!#REF!="Media",'Mapa final'!#REF!="Moderado"),CONCATENATE("R9C",'Mapa final'!#REF!),"")</f>
        <v>#REF!</v>
      </c>
      <c r="X34" s="69" t="e">
        <f>IF(AND('Mapa final'!#REF!="Media",'Mapa final'!#REF!="Moderado"),CONCATENATE("R9C",'Mapa final'!#REF!),"")</f>
        <v>#REF!</v>
      </c>
      <c r="Y34" s="69" t="e">
        <f>IF(AND('Mapa final'!#REF!="Media",'Mapa final'!#REF!="Moderado"),CONCATENATE("R9C",'Mapa final'!#REF!),"")</f>
        <v>#REF!</v>
      </c>
      <c r="Z34" s="69" t="e">
        <f>IF(AND('Mapa final'!#REF!="Media",'Mapa final'!#REF!="Moderado"),CONCATENATE("R9C",'Mapa final'!#REF!),"")</f>
        <v>#REF!</v>
      </c>
      <c r="AA34" s="70" t="e">
        <f>IF(AND('Mapa final'!#REF!="Media",'Mapa final'!#REF!="Moderado"),CONCATENATE("R9C",'Mapa final'!#REF!),"")</f>
        <v>#REF!</v>
      </c>
      <c r="AB34" s="52" t="e">
        <f>IF(AND('Mapa final'!#REF!="Media",'Mapa final'!#REF!="Mayor"),CONCATENATE("R9C",'Mapa final'!#REF!),"")</f>
        <v>#REF!</v>
      </c>
      <c r="AC34" s="53" t="e">
        <f>IF(AND('Mapa final'!#REF!="Media",'Mapa final'!#REF!="Mayor"),CONCATENATE("R9C",'Mapa final'!#REF!),"")</f>
        <v>#REF!</v>
      </c>
      <c r="AD34" s="58" t="e">
        <f>IF(AND('Mapa final'!#REF!="Media",'Mapa final'!#REF!="Mayor"),CONCATENATE("R9C",'Mapa final'!#REF!),"")</f>
        <v>#REF!</v>
      </c>
      <c r="AE34" s="58" t="e">
        <f>IF(AND('Mapa final'!#REF!="Media",'Mapa final'!#REF!="Mayor"),CONCATENATE("R9C",'Mapa final'!#REF!),"")</f>
        <v>#REF!</v>
      </c>
      <c r="AF34" s="58" t="e">
        <f>IF(AND('Mapa final'!#REF!="Media",'Mapa final'!#REF!="Mayor"),CONCATENATE("R9C",'Mapa final'!#REF!),"")</f>
        <v>#REF!</v>
      </c>
      <c r="AG34" s="54" t="e">
        <f>IF(AND('Mapa final'!#REF!="Media",'Mapa final'!#REF!="Mayor"),CONCATENATE("R9C",'Mapa final'!#REF!),"")</f>
        <v>#REF!</v>
      </c>
      <c r="AH34" s="55" t="e">
        <f>IF(AND('Mapa final'!#REF!="Media",'Mapa final'!#REF!="Catastrófico"),CONCATENATE("R9C",'Mapa final'!#REF!),"")</f>
        <v>#REF!</v>
      </c>
      <c r="AI34" s="56" t="e">
        <f>IF(AND('Mapa final'!#REF!="Media",'Mapa final'!#REF!="Catastrófico"),CONCATENATE("R9C",'Mapa final'!#REF!),"")</f>
        <v>#REF!</v>
      </c>
      <c r="AJ34" s="56" t="e">
        <f>IF(AND('Mapa final'!#REF!="Media",'Mapa final'!#REF!="Catastrófico"),CONCATENATE("R9C",'Mapa final'!#REF!),"")</f>
        <v>#REF!</v>
      </c>
      <c r="AK34" s="56" t="e">
        <f>IF(AND('Mapa final'!#REF!="Media",'Mapa final'!#REF!="Catastrófico"),CONCATENATE("R9C",'Mapa final'!#REF!),"")</f>
        <v>#REF!</v>
      </c>
      <c r="AL34" s="56" t="e">
        <f>IF(AND('Mapa final'!#REF!="Media",'Mapa final'!#REF!="Catastrófico"),CONCATENATE("R9C",'Mapa final'!#REF!),"")</f>
        <v>#REF!</v>
      </c>
      <c r="AM34" s="57" t="e">
        <f>IF(AND('Mapa final'!#REF!="Media",'Mapa final'!#REF!="Catastrófico"),CONCATENATE("R9C",'Mapa final'!#REF!),"")</f>
        <v>#REF!</v>
      </c>
      <c r="AN34" s="84"/>
      <c r="AO34" s="351"/>
      <c r="AP34" s="352"/>
      <c r="AQ34" s="352"/>
      <c r="AR34" s="352"/>
      <c r="AS34" s="352"/>
      <c r="AT34" s="353"/>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5">
      <c r="A35" s="84"/>
      <c r="B35" s="220"/>
      <c r="C35" s="220"/>
      <c r="D35" s="221"/>
      <c r="E35" s="323"/>
      <c r="F35" s="324"/>
      <c r="G35" s="324"/>
      <c r="H35" s="324"/>
      <c r="I35" s="338"/>
      <c r="J35" s="68" t="e">
        <f>IF(AND('Mapa final'!#REF!="Media",'Mapa final'!#REF!="Leve"),CONCATENATE("R10C",'Mapa final'!#REF!),"")</f>
        <v>#REF!</v>
      </c>
      <c r="K35" s="69" t="e">
        <f>IF(AND('Mapa final'!#REF!="Media",'Mapa final'!#REF!="Leve"),CONCATENATE("R10C",'Mapa final'!#REF!),"")</f>
        <v>#REF!</v>
      </c>
      <c r="L35" s="69" t="e">
        <f>IF(AND('Mapa final'!#REF!="Media",'Mapa final'!#REF!="Leve"),CONCATENATE("R10C",'Mapa final'!#REF!),"")</f>
        <v>#REF!</v>
      </c>
      <c r="M35" s="69" t="e">
        <f>IF(AND('Mapa final'!#REF!="Media",'Mapa final'!#REF!="Leve"),CONCATENATE("R10C",'Mapa final'!#REF!),"")</f>
        <v>#REF!</v>
      </c>
      <c r="N35" s="69" t="e">
        <f>IF(AND('Mapa final'!#REF!="Media",'Mapa final'!#REF!="Leve"),CONCATENATE("R10C",'Mapa final'!#REF!),"")</f>
        <v>#REF!</v>
      </c>
      <c r="O35" s="70" t="e">
        <f>IF(AND('Mapa final'!#REF!="Media",'Mapa final'!#REF!="Leve"),CONCATENATE("R10C",'Mapa final'!#REF!),"")</f>
        <v>#REF!</v>
      </c>
      <c r="P35" s="68" t="e">
        <f>IF(AND('Mapa final'!#REF!="Media",'Mapa final'!#REF!="Menor"),CONCATENATE("R10C",'Mapa final'!#REF!),"")</f>
        <v>#REF!</v>
      </c>
      <c r="Q35" s="69" t="e">
        <f>IF(AND('Mapa final'!#REF!="Media",'Mapa final'!#REF!="Menor"),CONCATENATE("R10C",'Mapa final'!#REF!),"")</f>
        <v>#REF!</v>
      </c>
      <c r="R35" s="69" t="e">
        <f>IF(AND('Mapa final'!#REF!="Media",'Mapa final'!#REF!="Menor"),CONCATENATE("R10C",'Mapa final'!#REF!),"")</f>
        <v>#REF!</v>
      </c>
      <c r="S35" s="69" t="e">
        <f>IF(AND('Mapa final'!#REF!="Media",'Mapa final'!#REF!="Menor"),CONCATENATE("R10C",'Mapa final'!#REF!),"")</f>
        <v>#REF!</v>
      </c>
      <c r="T35" s="69" t="e">
        <f>IF(AND('Mapa final'!#REF!="Media",'Mapa final'!#REF!="Menor"),CONCATENATE("R10C",'Mapa final'!#REF!),"")</f>
        <v>#REF!</v>
      </c>
      <c r="U35" s="70" t="e">
        <f>IF(AND('Mapa final'!#REF!="Media",'Mapa final'!#REF!="Menor"),CONCATENATE("R10C",'Mapa final'!#REF!),"")</f>
        <v>#REF!</v>
      </c>
      <c r="V35" s="68" t="e">
        <f>IF(AND('Mapa final'!#REF!="Media",'Mapa final'!#REF!="Moderado"),CONCATENATE("R10C",'Mapa final'!#REF!),"")</f>
        <v>#REF!</v>
      </c>
      <c r="W35" s="69" t="e">
        <f>IF(AND('Mapa final'!#REF!="Media",'Mapa final'!#REF!="Moderado"),CONCATENATE("R10C",'Mapa final'!#REF!),"")</f>
        <v>#REF!</v>
      </c>
      <c r="X35" s="69" t="e">
        <f>IF(AND('Mapa final'!#REF!="Media",'Mapa final'!#REF!="Moderado"),CONCATENATE("R10C",'Mapa final'!#REF!),"")</f>
        <v>#REF!</v>
      </c>
      <c r="Y35" s="69" t="e">
        <f>IF(AND('Mapa final'!#REF!="Media",'Mapa final'!#REF!="Moderado"),CONCATENATE("R10C",'Mapa final'!#REF!),"")</f>
        <v>#REF!</v>
      </c>
      <c r="Z35" s="69" t="e">
        <f>IF(AND('Mapa final'!#REF!="Media",'Mapa final'!#REF!="Moderado"),CONCATENATE("R10C",'Mapa final'!#REF!),"")</f>
        <v>#REF!</v>
      </c>
      <c r="AA35" s="70" t="e">
        <f>IF(AND('Mapa final'!#REF!="Media",'Mapa final'!#REF!="Moderado"),CONCATENATE("R10C",'Mapa final'!#REF!),"")</f>
        <v>#REF!</v>
      </c>
      <c r="AB35" s="59" t="e">
        <f>IF(AND('Mapa final'!#REF!="Media",'Mapa final'!#REF!="Mayor"),CONCATENATE("R10C",'Mapa final'!#REF!),"")</f>
        <v>#REF!</v>
      </c>
      <c r="AC35" s="60" t="e">
        <f>IF(AND('Mapa final'!#REF!="Media",'Mapa final'!#REF!="Mayor"),CONCATENATE("R10C",'Mapa final'!#REF!),"")</f>
        <v>#REF!</v>
      </c>
      <c r="AD35" s="60" t="e">
        <f>IF(AND('Mapa final'!#REF!="Media",'Mapa final'!#REF!="Mayor"),CONCATENATE("R10C",'Mapa final'!#REF!),"")</f>
        <v>#REF!</v>
      </c>
      <c r="AE35" s="60" t="e">
        <f>IF(AND('Mapa final'!#REF!="Media",'Mapa final'!#REF!="Mayor"),CONCATENATE("R10C",'Mapa final'!#REF!),"")</f>
        <v>#REF!</v>
      </c>
      <c r="AF35" s="60" t="e">
        <f>IF(AND('Mapa final'!#REF!="Media",'Mapa final'!#REF!="Mayor"),CONCATENATE("R10C",'Mapa final'!#REF!),"")</f>
        <v>#REF!</v>
      </c>
      <c r="AG35" s="61" t="e">
        <f>IF(AND('Mapa final'!#REF!="Media",'Mapa final'!#REF!="Mayor"),CONCATENATE("R10C",'Mapa final'!#REF!),"")</f>
        <v>#REF!</v>
      </c>
      <c r="AH35" s="62" t="e">
        <f>IF(AND('Mapa final'!#REF!="Media",'Mapa final'!#REF!="Catastrófico"),CONCATENATE("R10C",'Mapa final'!#REF!),"")</f>
        <v>#REF!</v>
      </c>
      <c r="AI35" s="63" t="e">
        <f>IF(AND('Mapa final'!#REF!="Media",'Mapa final'!#REF!="Catastrófico"),CONCATENATE("R10C",'Mapa final'!#REF!),"")</f>
        <v>#REF!</v>
      </c>
      <c r="AJ35" s="63" t="e">
        <f>IF(AND('Mapa final'!#REF!="Media",'Mapa final'!#REF!="Catastrófico"),CONCATENATE("R10C",'Mapa final'!#REF!),"")</f>
        <v>#REF!</v>
      </c>
      <c r="AK35" s="63" t="e">
        <f>IF(AND('Mapa final'!#REF!="Media",'Mapa final'!#REF!="Catastrófico"),CONCATENATE("R10C",'Mapa final'!#REF!),"")</f>
        <v>#REF!</v>
      </c>
      <c r="AL35" s="63" t="e">
        <f>IF(AND('Mapa final'!#REF!="Media",'Mapa final'!#REF!="Catastrófico"),CONCATENATE("R10C",'Mapa final'!#REF!),"")</f>
        <v>#REF!</v>
      </c>
      <c r="AM35" s="64" t="e">
        <f>IF(AND('Mapa final'!#REF!="Media",'Mapa final'!#REF!="Catastrófico"),CONCATENATE("R10C",'Mapa final'!#REF!),"")</f>
        <v>#REF!</v>
      </c>
      <c r="AN35" s="84"/>
      <c r="AO35" s="354"/>
      <c r="AP35" s="355"/>
      <c r="AQ35" s="355"/>
      <c r="AR35" s="355"/>
      <c r="AS35" s="355"/>
      <c r="AT35" s="356"/>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3">
      <c r="A36" s="84"/>
      <c r="B36" s="220"/>
      <c r="C36" s="220"/>
      <c r="D36" s="221"/>
      <c r="E36" s="317" t="s">
        <v>114</v>
      </c>
      <c r="F36" s="318"/>
      <c r="G36" s="318"/>
      <c r="H36" s="318"/>
      <c r="I36" s="318"/>
      <c r="J36" s="74" t="str">
        <f ca="1">IF(AND('Mapa final'!$Y$14="Baja",'Mapa final'!$AA$14="Leve"),CONCATENATE("R1C",'Mapa final'!$O$14),"")</f>
        <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 ca="1">IF(AND('Mapa final'!$Y$14="Baja",'Mapa final'!$AA$14="Menor"),CONCATENATE("R1C",'Mapa final'!$O$14),"")</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 ca="1">IF(AND('Mapa final'!$Y$14="Baja",'Mapa final'!$AA$14="Moderado"),CONCATENATE("R1C",'Mapa final'!$O$14),"")</f>
        <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 ca="1">IF(AND('Mapa final'!$Y$14="Baja",'Mapa final'!$AA$14="Mayor"),CONCATENATE("R1C",'Mapa final'!$O$14),"")</f>
        <v>R1C1</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 ca="1">IF(AND('Mapa final'!$Y$14="Baja",'Mapa final'!$AA$14="Catastrófico"),CONCATENATE("R1C",'Mapa final'!$O$14),"")</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39" t="s">
        <v>82</v>
      </c>
      <c r="AP36" s="340"/>
      <c r="AQ36" s="340"/>
      <c r="AR36" s="340"/>
      <c r="AS36" s="340"/>
      <c r="AT36" s="341"/>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3">
      <c r="A37" s="84"/>
      <c r="B37" s="220"/>
      <c r="C37" s="220"/>
      <c r="D37" s="221"/>
      <c r="E37" s="319"/>
      <c r="F37" s="320"/>
      <c r="G37" s="320"/>
      <c r="H37" s="320"/>
      <c r="I37" s="320"/>
      <c r="J37" s="77" t="str">
        <f ca="1">IF(AND('Mapa final'!$Y$15="Baja",'Mapa final'!$AA$15="Leve"),CONCATENATE("R2C",'Mapa final'!$O$15),"")</f>
        <v/>
      </c>
      <c r="K37" s="78" t="e">
        <f>IF(AND('Mapa final'!#REF!="Baja",'Mapa final'!#REF!="Leve"),CONCATENATE("R2C",'Mapa final'!#REF!),"")</f>
        <v>#REF!</v>
      </c>
      <c r="L37" s="78" t="e">
        <f>IF(AND('Mapa final'!#REF!="Baja",'Mapa final'!#REF!="Leve"),CONCATENATE("R2C",'Mapa final'!#REF!),"")</f>
        <v>#REF!</v>
      </c>
      <c r="M37" s="78" t="e">
        <f>IF(AND('Mapa final'!#REF!="Baja",'Mapa final'!#REF!="Leve"),CONCATENATE("R2C",'Mapa final'!#REF!),"")</f>
        <v>#REF!</v>
      </c>
      <c r="N37" s="78" t="e">
        <f>IF(AND('Mapa final'!#REF!="Baja",'Mapa final'!#REF!="Leve"),CONCATENATE("R2C",'Mapa final'!#REF!),"")</f>
        <v>#REF!</v>
      </c>
      <c r="O37" s="79" t="e">
        <f>IF(AND('Mapa final'!#REF!="Baja",'Mapa final'!#REF!="Leve"),CONCATENATE("R2C",'Mapa final'!#REF!),"")</f>
        <v>#REF!</v>
      </c>
      <c r="P37" s="68" t="str">
        <f ca="1">IF(AND('Mapa final'!$Y$15="Baja",'Mapa final'!$AA$15="Menor"),CONCATENATE("R2C",'Mapa final'!$O$15),"")</f>
        <v/>
      </c>
      <c r="Q37" s="69" t="e">
        <f>IF(AND('Mapa final'!#REF!="Baja",'Mapa final'!#REF!="Menor"),CONCATENATE("R2C",'Mapa final'!#REF!),"")</f>
        <v>#REF!</v>
      </c>
      <c r="R37" s="69" t="e">
        <f>IF(AND('Mapa final'!#REF!="Baja",'Mapa final'!#REF!="Menor"),CONCATENATE("R2C",'Mapa final'!#REF!),"")</f>
        <v>#REF!</v>
      </c>
      <c r="S37" s="69" t="e">
        <f>IF(AND('Mapa final'!#REF!="Baja",'Mapa final'!#REF!="Menor"),CONCATENATE("R2C",'Mapa final'!#REF!),"")</f>
        <v>#REF!</v>
      </c>
      <c r="T37" s="69" t="e">
        <f>IF(AND('Mapa final'!#REF!="Baja",'Mapa final'!#REF!="Menor"),CONCATENATE("R2C",'Mapa final'!#REF!),"")</f>
        <v>#REF!</v>
      </c>
      <c r="U37" s="70" t="e">
        <f>IF(AND('Mapa final'!#REF!="Baja",'Mapa final'!#REF!="Menor"),CONCATENATE("R2C",'Mapa final'!#REF!),"")</f>
        <v>#REF!</v>
      </c>
      <c r="V37" s="68" t="str">
        <f ca="1">IF(AND('Mapa final'!$Y$15="Baja",'Mapa final'!$AA$15="Moderado"),CONCATENATE("R2C",'Mapa final'!$O$15),"")</f>
        <v/>
      </c>
      <c r="W37" s="69" t="e">
        <f>IF(AND('Mapa final'!#REF!="Baja",'Mapa final'!#REF!="Moderado"),CONCATENATE("R2C",'Mapa final'!#REF!),"")</f>
        <v>#REF!</v>
      </c>
      <c r="X37" s="69" t="e">
        <f>IF(AND('Mapa final'!#REF!="Baja",'Mapa final'!#REF!="Moderado"),CONCATENATE("R2C",'Mapa final'!#REF!),"")</f>
        <v>#REF!</v>
      </c>
      <c r="Y37" s="69" t="e">
        <f>IF(AND('Mapa final'!#REF!="Baja",'Mapa final'!#REF!="Moderado"),CONCATENATE("R2C",'Mapa final'!#REF!),"")</f>
        <v>#REF!</v>
      </c>
      <c r="Z37" s="69" t="e">
        <f>IF(AND('Mapa final'!#REF!="Baja",'Mapa final'!#REF!="Moderado"),CONCATENATE("R2C",'Mapa final'!#REF!),"")</f>
        <v>#REF!</v>
      </c>
      <c r="AA37" s="70" t="e">
        <f>IF(AND('Mapa final'!#REF!="Baja",'Mapa final'!#REF!="Moderado"),CONCATENATE("R2C",'Mapa final'!#REF!),"")</f>
        <v>#REF!</v>
      </c>
      <c r="AB37" s="52" t="str">
        <f ca="1">IF(AND('Mapa final'!$Y$15="Baja",'Mapa final'!$AA$15="Mayor"),CONCATENATE("R2C",'Mapa final'!$O$15),"")</f>
        <v>R2C1</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 ca="1">IF(AND('Mapa final'!$Y$15="Baja",'Mapa final'!$AA$15="Catastrófico"),CONCATENATE("R2C",'Mapa final'!$O$15),"")</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4"/>
      <c r="AO37" s="342"/>
      <c r="AP37" s="343"/>
      <c r="AQ37" s="343"/>
      <c r="AR37" s="343"/>
      <c r="AS37" s="343"/>
      <c r="AT37" s="34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3">
      <c r="A38" s="84"/>
      <c r="B38" s="220"/>
      <c r="C38" s="220"/>
      <c r="D38" s="221"/>
      <c r="E38" s="321"/>
      <c r="F38" s="322"/>
      <c r="G38" s="322"/>
      <c r="H38" s="322"/>
      <c r="I38" s="320"/>
      <c r="J38" s="77" t="str">
        <f ca="1">IF(AND('Mapa final'!$Y$16="Baja",'Mapa final'!$AA$16="Leve"),CONCATENATE("R3C",'Mapa final'!$O$16),"")</f>
        <v/>
      </c>
      <c r="K38" s="78" t="e">
        <f>IF(AND('Mapa final'!#REF!="Baja",'Mapa final'!#REF!="Leve"),CONCATENATE("R3C",'Mapa final'!#REF!),"")</f>
        <v>#REF!</v>
      </c>
      <c r="L38" s="78" t="e">
        <f>IF(AND('Mapa final'!#REF!="Baja",'Mapa final'!#REF!="Leve"),CONCATENATE("R3C",'Mapa final'!#REF!),"")</f>
        <v>#REF!</v>
      </c>
      <c r="M38" s="78" t="e">
        <f>IF(AND('Mapa final'!#REF!="Baja",'Mapa final'!#REF!="Leve"),CONCATENATE("R3C",'Mapa final'!#REF!),"")</f>
        <v>#REF!</v>
      </c>
      <c r="N38" s="78" t="e">
        <f>IF(AND('Mapa final'!#REF!="Baja",'Mapa final'!#REF!="Leve"),CONCATENATE("R3C",'Mapa final'!#REF!),"")</f>
        <v>#REF!</v>
      </c>
      <c r="O38" s="79" t="e">
        <f>IF(AND('Mapa final'!#REF!="Baja",'Mapa final'!#REF!="Leve"),CONCATENATE("R3C",'Mapa final'!#REF!),"")</f>
        <v>#REF!</v>
      </c>
      <c r="P38" s="68" t="str">
        <f ca="1">IF(AND('Mapa final'!$Y$16="Baja",'Mapa final'!$AA$16="Menor"),CONCATENATE("R3C",'Mapa final'!$O$16),"")</f>
        <v/>
      </c>
      <c r="Q38" s="69" t="e">
        <f>IF(AND('Mapa final'!#REF!="Baja",'Mapa final'!#REF!="Menor"),CONCATENATE("R3C",'Mapa final'!#REF!),"")</f>
        <v>#REF!</v>
      </c>
      <c r="R38" s="69" t="e">
        <f>IF(AND('Mapa final'!#REF!="Baja",'Mapa final'!#REF!="Menor"),CONCATENATE("R3C",'Mapa final'!#REF!),"")</f>
        <v>#REF!</v>
      </c>
      <c r="S38" s="69" t="e">
        <f>IF(AND('Mapa final'!#REF!="Baja",'Mapa final'!#REF!="Menor"),CONCATENATE("R3C",'Mapa final'!#REF!),"")</f>
        <v>#REF!</v>
      </c>
      <c r="T38" s="69" t="e">
        <f>IF(AND('Mapa final'!#REF!="Baja",'Mapa final'!#REF!="Menor"),CONCATENATE("R3C",'Mapa final'!#REF!),"")</f>
        <v>#REF!</v>
      </c>
      <c r="U38" s="70" t="e">
        <f>IF(AND('Mapa final'!#REF!="Baja",'Mapa final'!#REF!="Menor"),CONCATENATE("R3C",'Mapa final'!#REF!),"")</f>
        <v>#REF!</v>
      </c>
      <c r="V38" s="68" t="str">
        <f ca="1">IF(AND('Mapa final'!$Y$16="Baja",'Mapa final'!$AA$16="Moderado"),CONCATENATE("R3C",'Mapa final'!$O$16),"")</f>
        <v/>
      </c>
      <c r="W38" s="69" t="e">
        <f>IF(AND('Mapa final'!#REF!="Baja",'Mapa final'!#REF!="Moderado"),CONCATENATE("R3C",'Mapa final'!#REF!),"")</f>
        <v>#REF!</v>
      </c>
      <c r="X38" s="69" t="e">
        <f>IF(AND('Mapa final'!#REF!="Baja",'Mapa final'!#REF!="Moderado"),CONCATENATE("R3C",'Mapa final'!#REF!),"")</f>
        <v>#REF!</v>
      </c>
      <c r="Y38" s="69" t="e">
        <f>IF(AND('Mapa final'!#REF!="Baja",'Mapa final'!#REF!="Moderado"),CONCATENATE("R3C",'Mapa final'!#REF!),"")</f>
        <v>#REF!</v>
      </c>
      <c r="Z38" s="69" t="e">
        <f>IF(AND('Mapa final'!#REF!="Baja",'Mapa final'!#REF!="Moderado"),CONCATENATE("R3C",'Mapa final'!#REF!),"")</f>
        <v>#REF!</v>
      </c>
      <c r="AA38" s="70" t="e">
        <f>IF(AND('Mapa final'!#REF!="Baja",'Mapa final'!#REF!="Moderado"),CONCATENATE("R3C",'Mapa final'!#REF!),"")</f>
        <v>#REF!</v>
      </c>
      <c r="AB38" s="52" t="str">
        <f ca="1">IF(AND('Mapa final'!$Y$16="Baja",'Mapa final'!$AA$16="Mayor"),CONCATENATE("R3C",'Mapa final'!$O$16),"")</f>
        <v>R3C1</v>
      </c>
      <c r="AC38" s="53" t="e">
        <f>IF(AND('Mapa final'!#REF!="Baja",'Mapa final'!#REF!="Mayor"),CONCATENATE("R3C",'Mapa final'!#REF!),"")</f>
        <v>#REF!</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 ca="1">IF(AND('Mapa final'!$Y$16="Baja",'Mapa final'!$AA$16="Catastrófico"),CONCATENATE("R3C",'Mapa final'!$O$16),"")</f>
        <v/>
      </c>
      <c r="AI38" s="56" t="e">
        <f>IF(AND('Mapa final'!#REF!="Baja",'Mapa final'!#REF!="Catastrófico"),CONCATENATE("R3C",'Mapa final'!#REF!),"")</f>
        <v>#REF!</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4"/>
      <c r="AO38" s="342"/>
      <c r="AP38" s="343"/>
      <c r="AQ38" s="343"/>
      <c r="AR38" s="343"/>
      <c r="AS38" s="343"/>
      <c r="AT38" s="34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3">
      <c r="A39" s="84"/>
      <c r="B39" s="220"/>
      <c r="C39" s="220"/>
      <c r="D39" s="221"/>
      <c r="E39" s="321"/>
      <c r="F39" s="322"/>
      <c r="G39" s="322"/>
      <c r="H39" s="322"/>
      <c r="I39" s="320"/>
      <c r="J39" s="77" t="str">
        <f ca="1">IF(AND('Mapa final'!$Y$17="Baja",'Mapa final'!$AA$17="Leve"),CONCATENATE("R4C",'Mapa final'!$O$17),"")</f>
        <v/>
      </c>
      <c r="K39" s="78" t="e">
        <f>IF(AND('Mapa final'!#REF!="Baja",'Mapa final'!#REF!="Leve"),CONCATENATE("R4C",'Mapa final'!#REF!),"")</f>
        <v>#REF!</v>
      </c>
      <c r="L39" s="78" t="e">
        <f>IF(AND('Mapa final'!#REF!="Baja",'Mapa final'!#REF!="Leve"),CONCATENATE("R4C",'Mapa final'!#REF!),"")</f>
        <v>#REF!</v>
      </c>
      <c r="M39" s="78" t="e">
        <f>IF(AND('Mapa final'!#REF!="Baja",'Mapa final'!#REF!="Leve"),CONCATENATE("R4C",'Mapa final'!#REF!),"")</f>
        <v>#REF!</v>
      </c>
      <c r="N39" s="78" t="e">
        <f>IF(AND('Mapa final'!#REF!="Baja",'Mapa final'!#REF!="Leve"),CONCATENATE("R4C",'Mapa final'!#REF!),"")</f>
        <v>#REF!</v>
      </c>
      <c r="O39" s="79" t="e">
        <f>IF(AND('Mapa final'!#REF!="Baja",'Mapa final'!#REF!="Leve"),CONCATENATE("R4C",'Mapa final'!#REF!),"")</f>
        <v>#REF!</v>
      </c>
      <c r="P39" s="68" t="str">
        <f ca="1">IF(AND('Mapa final'!$Y$17="Baja",'Mapa final'!$AA$17="Menor"),CONCATENATE("R4C",'Mapa final'!$O$17),"")</f>
        <v/>
      </c>
      <c r="Q39" s="69" t="e">
        <f>IF(AND('Mapa final'!#REF!="Baja",'Mapa final'!#REF!="Menor"),CONCATENATE("R4C",'Mapa final'!#REF!),"")</f>
        <v>#REF!</v>
      </c>
      <c r="R39" s="69" t="e">
        <f>IF(AND('Mapa final'!#REF!="Baja",'Mapa final'!#REF!="Menor"),CONCATENATE("R4C",'Mapa final'!#REF!),"")</f>
        <v>#REF!</v>
      </c>
      <c r="S39" s="69" t="e">
        <f>IF(AND('Mapa final'!#REF!="Baja",'Mapa final'!#REF!="Menor"),CONCATENATE("R4C",'Mapa final'!#REF!),"")</f>
        <v>#REF!</v>
      </c>
      <c r="T39" s="69" t="e">
        <f>IF(AND('Mapa final'!#REF!="Baja",'Mapa final'!#REF!="Menor"),CONCATENATE("R4C",'Mapa final'!#REF!),"")</f>
        <v>#REF!</v>
      </c>
      <c r="U39" s="70" t="e">
        <f>IF(AND('Mapa final'!#REF!="Baja",'Mapa final'!#REF!="Menor"),CONCATENATE("R4C",'Mapa final'!#REF!),"")</f>
        <v>#REF!</v>
      </c>
      <c r="V39" s="68" t="str">
        <f ca="1">IF(AND('Mapa final'!$Y$17="Baja",'Mapa final'!$AA$17="Moderado"),CONCATENATE("R4C",'Mapa final'!$O$17),"")</f>
        <v/>
      </c>
      <c r="W39" s="69" t="e">
        <f>IF(AND('Mapa final'!#REF!="Baja",'Mapa final'!#REF!="Moderado"),CONCATENATE("R4C",'Mapa final'!#REF!),"")</f>
        <v>#REF!</v>
      </c>
      <c r="X39" s="69" t="e">
        <f>IF(AND('Mapa final'!#REF!="Baja",'Mapa final'!#REF!="Moderado"),CONCATENATE("R4C",'Mapa final'!#REF!),"")</f>
        <v>#REF!</v>
      </c>
      <c r="Y39" s="69" t="e">
        <f>IF(AND('Mapa final'!#REF!="Baja",'Mapa final'!#REF!="Moderado"),CONCATENATE("R4C",'Mapa final'!#REF!),"")</f>
        <v>#REF!</v>
      </c>
      <c r="Z39" s="69" t="e">
        <f>IF(AND('Mapa final'!#REF!="Baja",'Mapa final'!#REF!="Moderado"),CONCATENATE("R4C",'Mapa final'!#REF!),"")</f>
        <v>#REF!</v>
      </c>
      <c r="AA39" s="70" t="e">
        <f>IF(AND('Mapa final'!#REF!="Baja",'Mapa final'!#REF!="Moderado"),CONCATENATE("R4C",'Mapa final'!#REF!),"")</f>
        <v>#REF!</v>
      </c>
      <c r="AB39" s="52" t="str">
        <f ca="1">IF(AND('Mapa final'!$Y$17="Baja",'Mapa final'!$AA$17="Mayor"),CONCATENATE("R4C",'Mapa final'!$O$17),"")</f>
        <v>R4C1</v>
      </c>
      <c r="AC39" s="53" t="e">
        <f>IF(AND('Mapa final'!#REF!="Baja",'Mapa final'!#REF!="Mayor"),CONCATENATE("R4C",'Mapa final'!#REF!),"")</f>
        <v>#REF!</v>
      </c>
      <c r="AD39" s="53" t="e">
        <f>IF(AND('Mapa final'!#REF!="Baja",'Mapa final'!#REF!="Mayor"),CONCATENATE("R4C",'Mapa final'!#REF!),"")</f>
        <v>#REF!</v>
      </c>
      <c r="AE39" s="53" t="e">
        <f>IF(AND('Mapa final'!#REF!="Baja",'Mapa final'!#REF!="Mayor"),CONCATENATE("R4C",'Mapa final'!#REF!),"")</f>
        <v>#REF!</v>
      </c>
      <c r="AF39" s="53" t="e">
        <f>IF(AND('Mapa final'!#REF!="Baja",'Mapa final'!#REF!="Mayor"),CONCATENATE("R4C",'Mapa final'!#REF!),"")</f>
        <v>#REF!</v>
      </c>
      <c r="AG39" s="54" t="e">
        <f>IF(AND('Mapa final'!#REF!="Baja",'Mapa final'!#REF!="Mayor"),CONCATENATE("R4C",'Mapa final'!#REF!),"")</f>
        <v>#REF!</v>
      </c>
      <c r="AH39" s="55" t="str">
        <f ca="1">IF(AND('Mapa final'!$Y$17="Baja",'Mapa final'!$AA$17="Catastrófico"),CONCATENATE("R4C",'Mapa final'!$O$17),"")</f>
        <v/>
      </c>
      <c r="AI39" s="56" t="e">
        <f>IF(AND('Mapa final'!#REF!="Baja",'Mapa final'!#REF!="Catastrófico"),CONCATENATE("R4C",'Mapa final'!#REF!),"")</f>
        <v>#REF!</v>
      </c>
      <c r="AJ39" s="56" t="e">
        <f>IF(AND('Mapa final'!#REF!="Baja",'Mapa final'!#REF!="Catastrófico"),CONCATENATE("R4C",'Mapa final'!#REF!),"")</f>
        <v>#REF!</v>
      </c>
      <c r="AK39" s="56" t="e">
        <f>IF(AND('Mapa final'!#REF!="Baja",'Mapa final'!#REF!="Catastrófico"),CONCATENATE("R4C",'Mapa final'!#REF!),"")</f>
        <v>#REF!</v>
      </c>
      <c r="AL39" s="56" t="e">
        <f>IF(AND('Mapa final'!#REF!="Baja",'Mapa final'!#REF!="Catastrófico"),CONCATENATE("R4C",'Mapa final'!#REF!),"")</f>
        <v>#REF!</v>
      </c>
      <c r="AM39" s="57" t="e">
        <f>IF(AND('Mapa final'!#REF!="Baja",'Mapa final'!#REF!="Catastrófico"),CONCATENATE("R4C",'Mapa final'!#REF!),"")</f>
        <v>#REF!</v>
      </c>
      <c r="AN39" s="84"/>
      <c r="AO39" s="342"/>
      <c r="AP39" s="343"/>
      <c r="AQ39" s="343"/>
      <c r="AR39" s="343"/>
      <c r="AS39" s="343"/>
      <c r="AT39" s="34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3">
      <c r="A40" s="84"/>
      <c r="B40" s="220"/>
      <c r="C40" s="220"/>
      <c r="D40" s="221"/>
      <c r="E40" s="321"/>
      <c r="F40" s="322"/>
      <c r="G40" s="322"/>
      <c r="H40" s="322"/>
      <c r="I40" s="320"/>
      <c r="J40" s="77" t="e">
        <f>IF(AND('Mapa final'!#REF!="Baja",'Mapa final'!#REF!="Leve"),CONCATENATE("R5C",'Mapa final'!#REF!),"")</f>
        <v>#REF!</v>
      </c>
      <c r="K40" s="78" t="e">
        <f>IF(AND('Mapa final'!#REF!="Baja",'Mapa final'!#REF!="Leve"),CONCATENATE("R5C",'Mapa final'!#REF!),"")</f>
        <v>#REF!</v>
      </c>
      <c r="L40" s="78" t="e">
        <f>IF(AND('Mapa final'!#REF!="Baja",'Mapa final'!#REF!="Leve"),CONCATENATE("R5C",'Mapa final'!#REF!),"")</f>
        <v>#REF!</v>
      </c>
      <c r="M40" s="78" t="e">
        <f>IF(AND('Mapa final'!#REF!="Baja",'Mapa final'!#REF!="Leve"),CONCATENATE("R5C",'Mapa final'!#REF!),"")</f>
        <v>#REF!</v>
      </c>
      <c r="N40" s="78" t="e">
        <f>IF(AND('Mapa final'!#REF!="Baja",'Mapa final'!#REF!="Leve"),CONCATENATE("R5C",'Mapa final'!#REF!),"")</f>
        <v>#REF!</v>
      </c>
      <c r="O40" s="79" t="e">
        <f>IF(AND('Mapa final'!#REF!="Baja",'Mapa final'!#REF!="Leve"),CONCATENATE("R5C",'Mapa final'!#REF!),"")</f>
        <v>#REF!</v>
      </c>
      <c r="P40" s="68" t="e">
        <f>IF(AND('Mapa final'!#REF!="Baja",'Mapa final'!#REF!="Menor"),CONCATENATE("R5C",'Mapa final'!#REF!),"")</f>
        <v>#REF!</v>
      </c>
      <c r="Q40" s="69" t="e">
        <f>IF(AND('Mapa final'!#REF!="Baja",'Mapa final'!#REF!="Menor"),CONCATENATE("R5C",'Mapa final'!#REF!),"")</f>
        <v>#REF!</v>
      </c>
      <c r="R40" s="69" t="e">
        <f>IF(AND('Mapa final'!#REF!="Baja",'Mapa final'!#REF!="Menor"),CONCATENATE("R5C",'Mapa final'!#REF!),"")</f>
        <v>#REF!</v>
      </c>
      <c r="S40" s="69" t="e">
        <f>IF(AND('Mapa final'!#REF!="Baja",'Mapa final'!#REF!="Menor"),CONCATENATE("R5C",'Mapa final'!#REF!),"")</f>
        <v>#REF!</v>
      </c>
      <c r="T40" s="69" t="e">
        <f>IF(AND('Mapa final'!#REF!="Baja",'Mapa final'!#REF!="Menor"),CONCATENATE("R5C",'Mapa final'!#REF!),"")</f>
        <v>#REF!</v>
      </c>
      <c r="U40" s="70" t="e">
        <f>IF(AND('Mapa final'!#REF!="Baja",'Mapa final'!#REF!="Menor"),CONCATENATE("R5C",'Mapa final'!#REF!),"")</f>
        <v>#REF!</v>
      </c>
      <c r="V40" s="68" t="e">
        <f>IF(AND('Mapa final'!#REF!="Baja",'Mapa final'!#REF!="Moderado"),CONCATENATE("R5C",'Mapa final'!#REF!),"")</f>
        <v>#REF!</v>
      </c>
      <c r="W40" s="69" t="e">
        <f>IF(AND('Mapa final'!#REF!="Baja",'Mapa final'!#REF!="Moderado"),CONCATENATE("R5C",'Mapa final'!#REF!),"")</f>
        <v>#REF!</v>
      </c>
      <c r="X40" s="69" t="e">
        <f>IF(AND('Mapa final'!#REF!="Baja",'Mapa final'!#REF!="Moderado"),CONCATENATE("R5C",'Mapa final'!#REF!),"")</f>
        <v>#REF!</v>
      </c>
      <c r="Y40" s="69" t="e">
        <f>IF(AND('Mapa final'!#REF!="Baja",'Mapa final'!#REF!="Moderado"),CONCATENATE("R5C",'Mapa final'!#REF!),"")</f>
        <v>#REF!</v>
      </c>
      <c r="Z40" s="69" t="e">
        <f>IF(AND('Mapa final'!#REF!="Baja",'Mapa final'!#REF!="Moderado"),CONCATENATE("R5C",'Mapa final'!#REF!),"")</f>
        <v>#REF!</v>
      </c>
      <c r="AA40" s="70" t="e">
        <f>IF(AND('Mapa final'!#REF!="Baja",'Mapa final'!#REF!="Moderado"),CONCATENATE("R5C",'Mapa final'!#REF!),"")</f>
        <v>#REF!</v>
      </c>
      <c r="AB40" s="52" t="e">
        <f>IF(AND('Mapa final'!#REF!="Baja",'Mapa final'!#REF!="Mayor"),CONCATENATE("R5C",'Mapa final'!#REF!),"")</f>
        <v>#REF!</v>
      </c>
      <c r="AC40" s="53" t="e">
        <f>IF(AND('Mapa final'!#REF!="Baja",'Mapa final'!#REF!="Mayor"),CONCATENATE("R5C",'Mapa final'!#REF!),"")</f>
        <v>#REF!</v>
      </c>
      <c r="AD40" s="58" t="e">
        <f>IF(AND('Mapa final'!#REF!="Baja",'Mapa final'!#REF!="Mayor"),CONCATENATE("R5C",'Mapa final'!#REF!),"")</f>
        <v>#REF!</v>
      </c>
      <c r="AE40" s="58" t="e">
        <f>IF(AND('Mapa final'!#REF!="Baja",'Mapa final'!#REF!="Mayor"),CONCATENATE("R5C",'Mapa final'!#REF!),"")</f>
        <v>#REF!</v>
      </c>
      <c r="AF40" s="58" t="e">
        <f>IF(AND('Mapa final'!#REF!="Baja",'Mapa final'!#REF!="Mayor"),CONCATENATE("R5C",'Mapa final'!#REF!),"")</f>
        <v>#REF!</v>
      </c>
      <c r="AG40" s="54" t="e">
        <f>IF(AND('Mapa final'!#REF!="Baja",'Mapa final'!#REF!="Mayor"),CONCATENATE("R5C",'Mapa final'!#REF!),"")</f>
        <v>#REF!</v>
      </c>
      <c r="AH40" s="55" t="e">
        <f>IF(AND('Mapa final'!#REF!="Baja",'Mapa final'!#REF!="Catastrófico"),CONCATENATE("R5C",'Mapa final'!#REF!),"")</f>
        <v>#REF!</v>
      </c>
      <c r="AI40" s="56" t="e">
        <f>IF(AND('Mapa final'!#REF!="Baja",'Mapa final'!#REF!="Catastrófico"),CONCATENATE("R5C",'Mapa final'!#REF!),"")</f>
        <v>#REF!</v>
      </c>
      <c r="AJ40" s="56" t="e">
        <f>IF(AND('Mapa final'!#REF!="Baja",'Mapa final'!#REF!="Catastrófico"),CONCATENATE("R5C",'Mapa final'!#REF!),"")</f>
        <v>#REF!</v>
      </c>
      <c r="AK40" s="56" t="e">
        <f>IF(AND('Mapa final'!#REF!="Baja",'Mapa final'!#REF!="Catastrófico"),CONCATENATE("R5C",'Mapa final'!#REF!),"")</f>
        <v>#REF!</v>
      </c>
      <c r="AL40" s="56" t="e">
        <f>IF(AND('Mapa final'!#REF!="Baja",'Mapa final'!#REF!="Catastrófico"),CONCATENATE("R5C",'Mapa final'!#REF!),"")</f>
        <v>#REF!</v>
      </c>
      <c r="AM40" s="57" t="e">
        <f>IF(AND('Mapa final'!#REF!="Baja",'Mapa final'!#REF!="Catastrófico"),CONCATENATE("R5C",'Mapa final'!#REF!),"")</f>
        <v>#REF!</v>
      </c>
      <c r="AN40" s="84"/>
      <c r="AO40" s="342"/>
      <c r="AP40" s="343"/>
      <c r="AQ40" s="343"/>
      <c r="AR40" s="343"/>
      <c r="AS40" s="343"/>
      <c r="AT40" s="34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3">
      <c r="A41" s="84"/>
      <c r="B41" s="220"/>
      <c r="C41" s="220"/>
      <c r="D41" s="221"/>
      <c r="E41" s="321"/>
      <c r="F41" s="322"/>
      <c r="G41" s="322"/>
      <c r="H41" s="322"/>
      <c r="I41" s="320"/>
      <c r="J41" s="77" t="e">
        <f>IF(AND('Mapa final'!#REF!="Baja",'Mapa final'!#REF!="Leve"),CONCATENATE("R6C",'Mapa final'!#REF!),"")</f>
        <v>#REF!</v>
      </c>
      <c r="K41" s="78" t="e">
        <f>IF(AND('Mapa final'!#REF!="Baja",'Mapa final'!#REF!="Leve"),CONCATENATE("R6C",'Mapa final'!#REF!),"")</f>
        <v>#REF!</v>
      </c>
      <c r="L41" s="78" t="e">
        <f>IF(AND('Mapa final'!#REF!="Baja",'Mapa final'!#REF!="Leve"),CONCATENATE("R6C",'Mapa final'!#REF!),"")</f>
        <v>#REF!</v>
      </c>
      <c r="M41" s="78" t="e">
        <f>IF(AND('Mapa final'!#REF!="Baja",'Mapa final'!#REF!="Leve"),CONCATENATE("R6C",'Mapa final'!#REF!),"")</f>
        <v>#REF!</v>
      </c>
      <c r="N41" s="78" t="e">
        <f>IF(AND('Mapa final'!#REF!="Baja",'Mapa final'!#REF!="Leve"),CONCATENATE("R6C",'Mapa final'!#REF!),"")</f>
        <v>#REF!</v>
      </c>
      <c r="O41" s="79" t="e">
        <f>IF(AND('Mapa final'!#REF!="Baja",'Mapa final'!#REF!="Leve"),CONCATENATE("R6C",'Mapa final'!#REF!),"")</f>
        <v>#REF!</v>
      </c>
      <c r="P41" s="68" t="e">
        <f>IF(AND('Mapa final'!#REF!="Baja",'Mapa final'!#REF!="Menor"),CONCATENATE("R6C",'Mapa final'!#REF!),"")</f>
        <v>#REF!</v>
      </c>
      <c r="Q41" s="69" t="e">
        <f>IF(AND('Mapa final'!#REF!="Baja",'Mapa final'!#REF!="Menor"),CONCATENATE("R6C",'Mapa final'!#REF!),"")</f>
        <v>#REF!</v>
      </c>
      <c r="R41" s="69" t="e">
        <f>IF(AND('Mapa final'!#REF!="Baja",'Mapa final'!#REF!="Menor"),CONCATENATE("R6C",'Mapa final'!#REF!),"")</f>
        <v>#REF!</v>
      </c>
      <c r="S41" s="69" t="e">
        <f>IF(AND('Mapa final'!#REF!="Baja",'Mapa final'!#REF!="Menor"),CONCATENATE("R6C",'Mapa final'!#REF!),"")</f>
        <v>#REF!</v>
      </c>
      <c r="T41" s="69" t="e">
        <f>IF(AND('Mapa final'!#REF!="Baja",'Mapa final'!#REF!="Menor"),CONCATENATE("R6C",'Mapa final'!#REF!),"")</f>
        <v>#REF!</v>
      </c>
      <c r="U41" s="70" t="e">
        <f>IF(AND('Mapa final'!#REF!="Baja",'Mapa final'!#REF!="Menor"),CONCATENATE("R6C",'Mapa final'!#REF!),"")</f>
        <v>#REF!</v>
      </c>
      <c r="V41" s="68" t="e">
        <f>IF(AND('Mapa final'!#REF!="Baja",'Mapa final'!#REF!="Moderado"),CONCATENATE("R6C",'Mapa final'!#REF!),"")</f>
        <v>#REF!</v>
      </c>
      <c r="W41" s="69" t="e">
        <f>IF(AND('Mapa final'!#REF!="Baja",'Mapa final'!#REF!="Moderado"),CONCATENATE("R6C",'Mapa final'!#REF!),"")</f>
        <v>#REF!</v>
      </c>
      <c r="X41" s="69" t="e">
        <f>IF(AND('Mapa final'!#REF!="Baja",'Mapa final'!#REF!="Moderado"),CONCATENATE("R6C",'Mapa final'!#REF!),"")</f>
        <v>#REF!</v>
      </c>
      <c r="Y41" s="69" t="e">
        <f>IF(AND('Mapa final'!#REF!="Baja",'Mapa final'!#REF!="Moderado"),CONCATENATE("R6C",'Mapa final'!#REF!),"")</f>
        <v>#REF!</v>
      </c>
      <c r="Z41" s="69" t="e">
        <f>IF(AND('Mapa final'!#REF!="Baja",'Mapa final'!#REF!="Moderado"),CONCATENATE("R6C",'Mapa final'!#REF!),"")</f>
        <v>#REF!</v>
      </c>
      <c r="AA41" s="70" t="e">
        <f>IF(AND('Mapa final'!#REF!="Baja",'Mapa final'!#REF!="Moderado"),CONCATENATE("R6C",'Mapa final'!#REF!),"")</f>
        <v>#REF!</v>
      </c>
      <c r="AB41" s="52" t="e">
        <f>IF(AND('Mapa final'!#REF!="Baja",'Mapa final'!#REF!="Mayor"),CONCATENATE("R6C",'Mapa final'!#REF!),"")</f>
        <v>#REF!</v>
      </c>
      <c r="AC41" s="53" t="e">
        <f>IF(AND('Mapa final'!#REF!="Baja",'Mapa final'!#REF!="Mayor"),CONCATENATE("R6C",'Mapa final'!#REF!),"")</f>
        <v>#REF!</v>
      </c>
      <c r="AD41" s="58" t="e">
        <f>IF(AND('Mapa final'!#REF!="Baja",'Mapa final'!#REF!="Mayor"),CONCATENATE("R6C",'Mapa final'!#REF!),"")</f>
        <v>#REF!</v>
      </c>
      <c r="AE41" s="58" t="e">
        <f>IF(AND('Mapa final'!#REF!="Baja",'Mapa final'!#REF!="Mayor"),CONCATENATE("R6C",'Mapa final'!#REF!),"")</f>
        <v>#REF!</v>
      </c>
      <c r="AF41" s="58" t="e">
        <f>IF(AND('Mapa final'!#REF!="Baja",'Mapa final'!#REF!="Mayor"),CONCATENATE("R6C",'Mapa final'!#REF!),"")</f>
        <v>#REF!</v>
      </c>
      <c r="AG41" s="54" t="e">
        <f>IF(AND('Mapa final'!#REF!="Baja",'Mapa final'!#REF!="Mayor"),CONCATENATE("R6C",'Mapa final'!#REF!),"")</f>
        <v>#REF!</v>
      </c>
      <c r="AH41" s="55" t="e">
        <f>IF(AND('Mapa final'!#REF!="Baja",'Mapa final'!#REF!="Catastrófico"),CONCATENATE("R6C",'Mapa final'!#REF!),"")</f>
        <v>#REF!</v>
      </c>
      <c r="AI41" s="56" t="e">
        <f>IF(AND('Mapa final'!#REF!="Baja",'Mapa final'!#REF!="Catastrófico"),CONCATENATE("R6C",'Mapa final'!#REF!),"")</f>
        <v>#REF!</v>
      </c>
      <c r="AJ41" s="56" t="e">
        <f>IF(AND('Mapa final'!#REF!="Baja",'Mapa final'!#REF!="Catastrófico"),CONCATENATE("R6C",'Mapa final'!#REF!),"")</f>
        <v>#REF!</v>
      </c>
      <c r="AK41" s="56" t="e">
        <f>IF(AND('Mapa final'!#REF!="Baja",'Mapa final'!#REF!="Catastrófico"),CONCATENATE("R6C",'Mapa final'!#REF!),"")</f>
        <v>#REF!</v>
      </c>
      <c r="AL41" s="56" t="e">
        <f>IF(AND('Mapa final'!#REF!="Baja",'Mapa final'!#REF!="Catastrófico"),CONCATENATE("R6C",'Mapa final'!#REF!),"")</f>
        <v>#REF!</v>
      </c>
      <c r="AM41" s="57" t="e">
        <f>IF(AND('Mapa final'!#REF!="Baja",'Mapa final'!#REF!="Catastrófico"),CONCATENATE("R6C",'Mapa final'!#REF!),"")</f>
        <v>#REF!</v>
      </c>
      <c r="AN41" s="84"/>
      <c r="AO41" s="342"/>
      <c r="AP41" s="343"/>
      <c r="AQ41" s="343"/>
      <c r="AR41" s="343"/>
      <c r="AS41" s="343"/>
      <c r="AT41" s="34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3">
      <c r="A42" s="84"/>
      <c r="B42" s="220"/>
      <c r="C42" s="220"/>
      <c r="D42" s="221"/>
      <c r="E42" s="321"/>
      <c r="F42" s="322"/>
      <c r="G42" s="322"/>
      <c r="H42" s="322"/>
      <c r="I42" s="320"/>
      <c r="J42" s="77" t="e">
        <f>IF(AND('Mapa final'!#REF!="Baja",'Mapa final'!#REF!="Leve"),CONCATENATE("R7C",'Mapa final'!#REF!),"")</f>
        <v>#REF!</v>
      </c>
      <c r="K42" s="78" t="e">
        <f>IF(AND('Mapa final'!#REF!="Baja",'Mapa final'!#REF!="Leve"),CONCATENATE("R7C",'Mapa final'!#REF!),"")</f>
        <v>#REF!</v>
      </c>
      <c r="L42" s="78" t="e">
        <f>IF(AND('Mapa final'!#REF!="Baja",'Mapa final'!#REF!="Leve"),CONCATENATE("R7C",'Mapa final'!#REF!),"")</f>
        <v>#REF!</v>
      </c>
      <c r="M42" s="78" t="e">
        <f>IF(AND('Mapa final'!#REF!="Baja",'Mapa final'!#REF!="Leve"),CONCATENATE("R7C",'Mapa final'!#REF!),"")</f>
        <v>#REF!</v>
      </c>
      <c r="N42" s="78" t="e">
        <f>IF(AND('Mapa final'!#REF!="Baja",'Mapa final'!#REF!="Leve"),CONCATENATE("R7C",'Mapa final'!#REF!),"")</f>
        <v>#REF!</v>
      </c>
      <c r="O42" s="79" t="e">
        <f>IF(AND('Mapa final'!#REF!="Baja",'Mapa final'!#REF!="Leve"),CONCATENATE("R7C",'Mapa final'!#REF!),"")</f>
        <v>#REF!</v>
      </c>
      <c r="P42" s="68" t="e">
        <f>IF(AND('Mapa final'!#REF!="Baja",'Mapa final'!#REF!="Menor"),CONCATENATE("R7C",'Mapa final'!#REF!),"")</f>
        <v>#REF!</v>
      </c>
      <c r="Q42" s="69" t="e">
        <f>IF(AND('Mapa final'!#REF!="Baja",'Mapa final'!#REF!="Menor"),CONCATENATE("R7C",'Mapa final'!#REF!),"")</f>
        <v>#REF!</v>
      </c>
      <c r="R42" s="69" t="e">
        <f>IF(AND('Mapa final'!#REF!="Baja",'Mapa final'!#REF!="Menor"),CONCATENATE("R7C",'Mapa final'!#REF!),"")</f>
        <v>#REF!</v>
      </c>
      <c r="S42" s="69" t="e">
        <f>IF(AND('Mapa final'!#REF!="Baja",'Mapa final'!#REF!="Menor"),CONCATENATE("R7C",'Mapa final'!#REF!),"")</f>
        <v>#REF!</v>
      </c>
      <c r="T42" s="69" t="e">
        <f>IF(AND('Mapa final'!#REF!="Baja",'Mapa final'!#REF!="Menor"),CONCATENATE("R7C",'Mapa final'!#REF!),"")</f>
        <v>#REF!</v>
      </c>
      <c r="U42" s="70" t="e">
        <f>IF(AND('Mapa final'!#REF!="Baja",'Mapa final'!#REF!="Menor"),CONCATENATE("R7C",'Mapa final'!#REF!),"")</f>
        <v>#REF!</v>
      </c>
      <c r="V42" s="68" t="e">
        <f>IF(AND('Mapa final'!#REF!="Baja",'Mapa final'!#REF!="Moderado"),CONCATENATE("R7C",'Mapa final'!#REF!),"")</f>
        <v>#REF!</v>
      </c>
      <c r="W42" s="69" t="e">
        <f>IF(AND('Mapa final'!#REF!="Baja",'Mapa final'!#REF!="Moderado"),CONCATENATE("R7C",'Mapa final'!#REF!),"")</f>
        <v>#REF!</v>
      </c>
      <c r="X42" s="69" t="e">
        <f>IF(AND('Mapa final'!#REF!="Baja",'Mapa final'!#REF!="Moderado"),CONCATENATE("R7C",'Mapa final'!#REF!),"")</f>
        <v>#REF!</v>
      </c>
      <c r="Y42" s="69" t="e">
        <f>IF(AND('Mapa final'!#REF!="Baja",'Mapa final'!#REF!="Moderado"),CONCATENATE("R7C",'Mapa final'!#REF!),"")</f>
        <v>#REF!</v>
      </c>
      <c r="Z42" s="69" t="e">
        <f>IF(AND('Mapa final'!#REF!="Baja",'Mapa final'!#REF!="Moderado"),CONCATENATE("R7C",'Mapa final'!#REF!),"")</f>
        <v>#REF!</v>
      </c>
      <c r="AA42" s="70" t="e">
        <f>IF(AND('Mapa final'!#REF!="Baja",'Mapa final'!#REF!="Moderado"),CONCATENATE("R7C",'Mapa final'!#REF!),"")</f>
        <v>#REF!</v>
      </c>
      <c r="AB42" s="52" t="e">
        <f>IF(AND('Mapa final'!#REF!="Baja",'Mapa final'!#REF!="Mayor"),CONCATENATE("R7C",'Mapa final'!#REF!),"")</f>
        <v>#REF!</v>
      </c>
      <c r="AC42" s="53" t="e">
        <f>IF(AND('Mapa final'!#REF!="Baja",'Mapa final'!#REF!="Mayor"),CONCATENATE("R7C",'Mapa final'!#REF!),"")</f>
        <v>#REF!</v>
      </c>
      <c r="AD42" s="58" t="e">
        <f>IF(AND('Mapa final'!#REF!="Baja",'Mapa final'!#REF!="Mayor"),CONCATENATE("R7C",'Mapa final'!#REF!),"")</f>
        <v>#REF!</v>
      </c>
      <c r="AE42" s="58" t="e">
        <f>IF(AND('Mapa final'!#REF!="Baja",'Mapa final'!#REF!="Mayor"),CONCATENATE("R7C",'Mapa final'!#REF!),"")</f>
        <v>#REF!</v>
      </c>
      <c r="AF42" s="58" t="e">
        <f>IF(AND('Mapa final'!#REF!="Baja",'Mapa final'!#REF!="Mayor"),CONCATENATE("R7C",'Mapa final'!#REF!),"")</f>
        <v>#REF!</v>
      </c>
      <c r="AG42" s="54" t="e">
        <f>IF(AND('Mapa final'!#REF!="Baja",'Mapa final'!#REF!="Mayor"),CONCATENATE("R7C",'Mapa final'!#REF!),"")</f>
        <v>#REF!</v>
      </c>
      <c r="AH42" s="55" t="e">
        <f>IF(AND('Mapa final'!#REF!="Baja",'Mapa final'!#REF!="Catastrófico"),CONCATENATE("R7C",'Mapa final'!#REF!),"")</f>
        <v>#REF!</v>
      </c>
      <c r="AI42" s="56" t="e">
        <f>IF(AND('Mapa final'!#REF!="Baja",'Mapa final'!#REF!="Catastrófico"),CONCATENATE("R7C",'Mapa final'!#REF!),"")</f>
        <v>#REF!</v>
      </c>
      <c r="AJ42" s="56" t="e">
        <f>IF(AND('Mapa final'!#REF!="Baja",'Mapa final'!#REF!="Catastrófico"),CONCATENATE("R7C",'Mapa final'!#REF!),"")</f>
        <v>#REF!</v>
      </c>
      <c r="AK42" s="56" t="e">
        <f>IF(AND('Mapa final'!#REF!="Baja",'Mapa final'!#REF!="Catastrófico"),CONCATENATE("R7C",'Mapa final'!#REF!),"")</f>
        <v>#REF!</v>
      </c>
      <c r="AL42" s="56" t="e">
        <f>IF(AND('Mapa final'!#REF!="Baja",'Mapa final'!#REF!="Catastrófico"),CONCATENATE("R7C",'Mapa final'!#REF!),"")</f>
        <v>#REF!</v>
      </c>
      <c r="AM42" s="57" t="e">
        <f>IF(AND('Mapa final'!#REF!="Baja",'Mapa final'!#REF!="Catastrófico"),CONCATENATE("R7C",'Mapa final'!#REF!),"")</f>
        <v>#REF!</v>
      </c>
      <c r="AN42" s="84"/>
      <c r="AO42" s="342"/>
      <c r="AP42" s="343"/>
      <c r="AQ42" s="343"/>
      <c r="AR42" s="343"/>
      <c r="AS42" s="343"/>
      <c r="AT42" s="34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3">
      <c r="A43" s="84"/>
      <c r="B43" s="220"/>
      <c r="C43" s="220"/>
      <c r="D43" s="221"/>
      <c r="E43" s="321"/>
      <c r="F43" s="322"/>
      <c r="G43" s="322"/>
      <c r="H43" s="322"/>
      <c r="I43" s="320"/>
      <c r="J43" s="77" t="e">
        <f>IF(AND('Mapa final'!#REF!="Baja",'Mapa final'!#REF!="Leve"),CONCATENATE("R8C",'Mapa final'!#REF!),"")</f>
        <v>#REF!</v>
      </c>
      <c r="K43" s="78" t="e">
        <f>IF(AND('Mapa final'!#REF!="Baja",'Mapa final'!#REF!="Leve"),CONCATENATE("R8C",'Mapa final'!#REF!),"")</f>
        <v>#REF!</v>
      </c>
      <c r="L43" s="78" t="e">
        <f>IF(AND('Mapa final'!#REF!="Baja",'Mapa final'!#REF!="Leve"),CONCATENATE("R8C",'Mapa final'!#REF!),"")</f>
        <v>#REF!</v>
      </c>
      <c r="M43" s="78" t="e">
        <f>IF(AND('Mapa final'!#REF!="Baja",'Mapa final'!#REF!="Leve"),CONCATENATE("R8C",'Mapa final'!#REF!),"")</f>
        <v>#REF!</v>
      </c>
      <c r="N43" s="78" t="e">
        <f>IF(AND('Mapa final'!#REF!="Baja",'Mapa final'!#REF!="Leve"),CONCATENATE("R8C",'Mapa final'!#REF!),"")</f>
        <v>#REF!</v>
      </c>
      <c r="O43" s="79" t="e">
        <f>IF(AND('Mapa final'!#REF!="Baja",'Mapa final'!#REF!="Leve"),CONCATENATE("R8C",'Mapa final'!#REF!),"")</f>
        <v>#REF!</v>
      </c>
      <c r="P43" s="68" t="e">
        <f>IF(AND('Mapa final'!#REF!="Baja",'Mapa final'!#REF!="Menor"),CONCATENATE("R8C",'Mapa final'!#REF!),"")</f>
        <v>#REF!</v>
      </c>
      <c r="Q43" s="69" t="e">
        <f>IF(AND('Mapa final'!#REF!="Baja",'Mapa final'!#REF!="Menor"),CONCATENATE("R8C",'Mapa final'!#REF!),"")</f>
        <v>#REF!</v>
      </c>
      <c r="R43" s="69" t="e">
        <f>IF(AND('Mapa final'!#REF!="Baja",'Mapa final'!#REF!="Menor"),CONCATENATE("R8C",'Mapa final'!#REF!),"")</f>
        <v>#REF!</v>
      </c>
      <c r="S43" s="69" t="e">
        <f>IF(AND('Mapa final'!#REF!="Baja",'Mapa final'!#REF!="Menor"),CONCATENATE("R8C",'Mapa final'!#REF!),"")</f>
        <v>#REF!</v>
      </c>
      <c r="T43" s="69" t="e">
        <f>IF(AND('Mapa final'!#REF!="Baja",'Mapa final'!#REF!="Menor"),CONCATENATE("R8C",'Mapa final'!#REF!),"")</f>
        <v>#REF!</v>
      </c>
      <c r="U43" s="70" t="e">
        <f>IF(AND('Mapa final'!#REF!="Baja",'Mapa final'!#REF!="Menor"),CONCATENATE("R8C",'Mapa final'!#REF!),"")</f>
        <v>#REF!</v>
      </c>
      <c r="V43" s="68" t="e">
        <f>IF(AND('Mapa final'!#REF!="Baja",'Mapa final'!#REF!="Moderado"),CONCATENATE("R8C",'Mapa final'!#REF!),"")</f>
        <v>#REF!</v>
      </c>
      <c r="W43" s="69" t="e">
        <f>IF(AND('Mapa final'!#REF!="Baja",'Mapa final'!#REF!="Moderado"),CONCATENATE("R8C",'Mapa final'!#REF!),"")</f>
        <v>#REF!</v>
      </c>
      <c r="X43" s="69" t="e">
        <f>IF(AND('Mapa final'!#REF!="Baja",'Mapa final'!#REF!="Moderado"),CONCATENATE("R8C",'Mapa final'!#REF!),"")</f>
        <v>#REF!</v>
      </c>
      <c r="Y43" s="69" t="e">
        <f>IF(AND('Mapa final'!#REF!="Baja",'Mapa final'!#REF!="Moderado"),CONCATENATE("R8C",'Mapa final'!#REF!),"")</f>
        <v>#REF!</v>
      </c>
      <c r="Z43" s="69" t="e">
        <f>IF(AND('Mapa final'!#REF!="Baja",'Mapa final'!#REF!="Moderado"),CONCATENATE("R8C",'Mapa final'!#REF!),"")</f>
        <v>#REF!</v>
      </c>
      <c r="AA43" s="70" t="e">
        <f>IF(AND('Mapa final'!#REF!="Baja",'Mapa final'!#REF!="Moderado"),CONCATENATE("R8C",'Mapa final'!#REF!),"")</f>
        <v>#REF!</v>
      </c>
      <c r="AB43" s="52" t="e">
        <f>IF(AND('Mapa final'!#REF!="Baja",'Mapa final'!#REF!="Mayor"),CONCATENATE("R8C",'Mapa final'!#REF!),"")</f>
        <v>#REF!</v>
      </c>
      <c r="AC43" s="53" t="e">
        <f>IF(AND('Mapa final'!#REF!="Baja",'Mapa final'!#REF!="Mayor"),CONCATENATE("R8C",'Mapa final'!#REF!),"")</f>
        <v>#REF!</v>
      </c>
      <c r="AD43" s="58" t="e">
        <f>IF(AND('Mapa final'!#REF!="Baja",'Mapa final'!#REF!="Mayor"),CONCATENATE("R8C",'Mapa final'!#REF!),"")</f>
        <v>#REF!</v>
      </c>
      <c r="AE43" s="58" t="e">
        <f>IF(AND('Mapa final'!#REF!="Baja",'Mapa final'!#REF!="Mayor"),CONCATENATE("R8C",'Mapa final'!#REF!),"")</f>
        <v>#REF!</v>
      </c>
      <c r="AF43" s="58" t="e">
        <f>IF(AND('Mapa final'!#REF!="Baja",'Mapa final'!#REF!="Mayor"),CONCATENATE("R8C",'Mapa final'!#REF!),"")</f>
        <v>#REF!</v>
      </c>
      <c r="AG43" s="54" t="e">
        <f>IF(AND('Mapa final'!#REF!="Baja",'Mapa final'!#REF!="Mayor"),CONCATENATE("R8C",'Mapa final'!#REF!),"")</f>
        <v>#REF!</v>
      </c>
      <c r="AH43" s="55" t="e">
        <f>IF(AND('Mapa final'!#REF!="Baja",'Mapa final'!#REF!="Catastrófico"),CONCATENATE("R8C",'Mapa final'!#REF!),"")</f>
        <v>#REF!</v>
      </c>
      <c r="AI43" s="56" t="e">
        <f>IF(AND('Mapa final'!#REF!="Baja",'Mapa final'!#REF!="Catastrófico"),CONCATENATE("R8C",'Mapa final'!#REF!),"")</f>
        <v>#REF!</v>
      </c>
      <c r="AJ43" s="56" t="e">
        <f>IF(AND('Mapa final'!#REF!="Baja",'Mapa final'!#REF!="Catastrófico"),CONCATENATE("R8C",'Mapa final'!#REF!),"")</f>
        <v>#REF!</v>
      </c>
      <c r="AK43" s="56" t="e">
        <f>IF(AND('Mapa final'!#REF!="Baja",'Mapa final'!#REF!="Catastrófico"),CONCATENATE("R8C",'Mapa final'!#REF!),"")</f>
        <v>#REF!</v>
      </c>
      <c r="AL43" s="56" t="e">
        <f>IF(AND('Mapa final'!#REF!="Baja",'Mapa final'!#REF!="Catastrófico"),CONCATENATE("R8C",'Mapa final'!#REF!),"")</f>
        <v>#REF!</v>
      </c>
      <c r="AM43" s="57" t="e">
        <f>IF(AND('Mapa final'!#REF!="Baja",'Mapa final'!#REF!="Catastrófico"),CONCATENATE("R8C",'Mapa final'!#REF!),"")</f>
        <v>#REF!</v>
      </c>
      <c r="AN43" s="84"/>
      <c r="AO43" s="342"/>
      <c r="AP43" s="343"/>
      <c r="AQ43" s="343"/>
      <c r="AR43" s="343"/>
      <c r="AS43" s="343"/>
      <c r="AT43" s="34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3">
      <c r="A44" s="84"/>
      <c r="B44" s="220"/>
      <c r="C44" s="220"/>
      <c r="D44" s="221"/>
      <c r="E44" s="321"/>
      <c r="F44" s="322"/>
      <c r="G44" s="322"/>
      <c r="H44" s="322"/>
      <c r="I44" s="320"/>
      <c r="J44" s="77" t="e">
        <f>IF(AND('Mapa final'!#REF!="Baja",'Mapa final'!#REF!="Leve"),CONCATENATE("R9C",'Mapa final'!#REF!),"")</f>
        <v>#REF!</v>
      </c>
      <c r="K44" s="78" t="e">
        <f>IF(AND('Mapa final'!#REF!="Baja",'Mapa final'!#REF!="Leve"),CONCATENATE("R9C",'Mapa final'!#REF!),"")</f>
        <v>#REF!</v>
      </c>
      <c r="L44" s="78" t="e">
        <f>IF(AND('Mapa final'!#REF!="Baja",'Mapa final'!#REF!="Leve"),CONCATENATE("R9C",'Mapa final'!#REF!),"")</f>
        <v>#REF!</v>
      </c>
      <c r="M44" s="78" t="e">
        <f>IF(AND('Mapa final'!#REF!="Baja",'Mapa final'!#REF!="Leve"),CONCATENATE("R9C",'Mapa final'!#REF!),"")</f>
        <v>#REF!</v>
      </c>
      <c r="N44" s="78" t="e">
        <f>IF(AND('Mapa final'!#REF!="Baja",'Mapa final'!#REF!="Leve"),CONCATENATE("R9C",'Mapa final'!#REF!),"")</f>
        <v>#REF!</v>
      </c>
      <c r="O44" s="79" t="e">
        <f>IF(AND('Mapa final'!#REF!="Baja",'Mapa final'!#REF!="Leve"),CONCATENATE("R9C",'Mapa final'!#REF!),"")</f>
        <v>#REF!</v>
      </c>
      <c r="P44" s="68" t="e">
        <f>IF(AND('Mapa final'!#REF!="Baja",'Mapa final'!#REF!="Menor"),CONCATENATE("R9C",'Mapa final'!#REF!),"")</f>
        <v>#REF!</v>
      </c>
      <c r="Q44" s="69" t="e">
        <f>IF(AND('Mapa final'!#REF!="Baja",'Mapa final'!#REF!="Menor"),CONCATENATE("R9C",'Mapa final'!#REF!),"")</f>
        <v>#REF!</v>
      </c>
      <c r="R44" s="69" t="e">
        <f>IF(AND('Mapa final'!#REF!="Baja",'Mapa final'!#REF!="Menor"),CONCATENATE("R9C",'Mapa final'!#REF!),"")</f>
        <v>#REF!</v>
      </c>
      <c r="S44" s="69" t="e">
        <f>IF(AND('Mapa final'!#REF!="Baja",'Mapa final'!#REF!="Menor"),CONCATENATE("R9C",'Mapa final'!#REF!),"")</f>
        <v>#REF!</v>
      </c>
      <c r="T44" s="69" t="e">
        <f>IF(AND('Mapa final'!#REF!="Baja",'Mapa final'!#REF!="Menor"),CONCATENATE("R9C",'Mapa final'!#REF!),"")</f>
        <v>#REF!</v>
      </c>
      <c r="U44" s="70" t="e">
        <f>IF(AND('Mapa final'!#REF!="Baja",'Mapa final'!#REF!="Menor"),CONCATENATE("R9C",'Mapa final'!#REF!),"")</f>
        <v>#REF!</v>
      </c>
      <c r="V44" s="68" t="e">
        <f>IF(AND('Mapa final'!#REF!="Baja",'Mapa final'!#REF!="Moderado"),CONCATENATE("R9C",'Mapa final'!#REF!),"")</f>
        <v>#REF!</v>
      </c>
      <c r="W44" s="69" t="e">
        <f>IF(AND('Mapa final'!#REF!="Baja",'Mapa final'!#REF!="Moderado"),CONCATENATE("R9C",'Mapa final'!#REF!),"")</f>
        <v>#REF!</v>
      </c>
      <c r="X44" s="69" t="e">
        <f>IF(AND('Mapa final'!#REF!="Baja",'Mapa final'!#REF!="Moderado"),CONCATENATE("R9C",'Mapa final'!#REF!),"")</f>
        <v>#REF!</v>
      </c>
      <c r="Y44" s="69" t="e">
        <f>IF(AND('Mapa final'!#REF!="Baja",'Mapa final'!#REF!="Moderado"),CONCATENATE("R9C",'Mapa final'!#REF!),"")</f>
        <v>#REF!</v>
      </c>
      <c r="Z44" s="69" t="e">
        <f>IF(AND('Mapa final'!#REF!="Baja",'Mapa final'!#REF!="Moderado"),CONCATENATE("R9C",'Mapa final'!#REF!),"")</f>
        <v>#REF!</v>
      </c>
      <c r="AA44" s="70" t="e">
        <f>IF(AND('Mapa final'!#REF!="Baja",'Mapa final'!#REF!="Moderado"),CONCATENATE("R9C",'Mapa final'!#REF!),"")</f>
        <v>#REF!</v>
      </c>
      <c r="AB44" s="52" t="e">
        <f>IF(AND('Mapa final'!#REF!="Baja",'Mapa final'!#REF!="Mayor"),CONCATENATE("R9C",'Mapa final'!#REF!),"")</f>
        <v>#REF!</v>
      </c>
      <c r="AC44" s="53" t="e">
        <f>IF(AND('Mapa final'!#REF!="Baja",'Mapa final'!#REF!="Mayor"),CONCATENATE("R9C",'Mapa final'!#REF!),"")</f>
        <v>#REF!</v>
      </c>
      <c r="AD44" s="58" t="e">
        <f>IF(AND('Mapa final'!#REF!="Baja",'Mapa final'!#REF!="Mayor"),CONCATENATE("R9C",'Mapa final'!#REF!),"")</f>
        <v>#REF!</v>
      </c>
      <c r="AE44" s="58" t="e">
        <f>IF(AND('Mapa final'!#REF!="Baja",'Mapa final'!#REF!="Mayor"),CONCATENATE("R9C",'Mapa final'!#REF!),"")</f>
        <v>#REF!</v>
      </c>
      <c r="AF44" s="58" t="e">
        <f>IF(AND('Mapa final'!#REF!="Baja",'Mapa final'!#REF!="Mayor"),CONCATENATE("R9C",'Mapa final'!#REF!),"")</f>
        <v>#REF!</v>
      </c>
      <c r="AG44" s="54" t="e">
        <f>IF(AND('Mapa final'!#REF!="Baja",'Mapa final'!#REF!="Mayor"),CONCATENATE("R9C",'Mapa final'!#REF!),"")</f>
        <v>#REF!</v>
      </c>
      <c r="AH44" s="55" t="e">
        <f>IF(AND('Mapa final'!#REF!="Baja",'Mapa final'!#REF!="Catastrófico"),CONCATENATE("R9C",'Mapa final'!#REF!),"")</f>
        <v>#REF!</v>
      </c>
      <c r="AI44" s="56" t="e">
        <f>IF(AND('Mapa final'!#REF!="Baja",'Mapa final'!#REF!="Catastrófico"),CONCATENATE("R9C",'Mapa final'!#REF!),"")</f>
        <v>#REF!</v>
      </c>
      <c r="AJ44" s="56" t="e">
        <f>IF(AND('Mapa final'!#REF!="Baja",'Mapa final'!#REF!="Catastrófico"),CONCATENATE("R9C",'Mapa final'!#REF!),"")</f>
        <v>#REF!</v>
      </c>
      <c r="AK44" s="56" t="e">
        <f>IF(AND('Mapa final'!#REF!="Baja",'Mapa final'!#REF!="Catastrófico"),CONCATENATE("R9C",'Mapa final'!#REF!),"")</f>
        <v>#REF!</v>
      </c>
      <c r="AL44" s="56" t="e">
        <f>IF(AND('Mapa final'!#REF!="Baja",'Mapa final'!#REF!="Catastrófico"),CONCATENATE("R9C",'Mapa final'!#REF!),"")</f>
        <v>#REF!</v>
      </c>
      <c r="AM44" s="57" t="e">
        <f>IF(AND('Mapa final'!#REF!="Baja",'Mapa final'!#REF!="Catastrófico"),CONCATENATE("R9C",'Mapa final'!#REF!),"")</f>
        <v>#REF!</v>
      </c>
      <c r="AN44" s="84"/>
      <c r="AO44" s="342"/>
      <c r="AP44" s="343"/>
      <c r="AQ44" s="343"/>
      <c r="AR44" s="343"/>
      <c r="AS44" s="343"/>
      <c r="AT44" s="34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5">
      <c r="A45" s="84"/>
      <c r="B45" s="220"/>
      <c r="C45" s="220"/>
      <c r="D45" s="221"/>
      <c r="E45" s="323"/>
      <c r="F45" s="324"/>
      <c r="G45" s="324"/>
      <c r="H45" s="324"/>
      <c r="I45" s="324"/>
      <c r="J45" s="80" t="e">
        <f>IF(AND('Mapa final'!#REF!="Baja",'Mapa final'!#REF!="Leve"),CONCATENATE("R10C",'Mapa final'!#REF!),"")</f>
        <v>#REF!</v>
      </c>
      <c r="K45" s="81" t="e">
        <f>IF(AND('Mapa final'!#REF!="Baja",'Mapa final'!#REF!="Leve"),CONCATENATE("R10C",'Mapa final'!#REF!),"")</f>
        <v>#REF!</v>
      </c>
      <c r="L45" s="81" t="e">
        <f>IF(AND('Mapa final'!#REF!="Baja",'Mapa final'!#REF!="Leve"),CONCATENATE("R10C",'Mapa final'!#REF!),"")</f>
        <v>#REF!</v>
      </c>
      <c r="M45" s="81" t="e">
        <f>IF(AND('Mapa final'!#REF!="Baja",'Mapa final'!#REF!="Leve"),CONCATENATE("R10C",'Mapa final'!#REF!),"")</f>
        <v>#REF!</v>
      </c>
      <c r="N45" s="81" t="e">
        <f>IF(AND('Mapa final'!#REF!="Baja",'Mapa final'!#REF!="Leve"),CONCATENATE("R10C",'Mapa final'!#REF!),"")</f>
        <v>#REF!</v>
      </c>
      <c r="O45" s="82" t="e">
        <f>IF(AND('Mapa final'!#REF!="Baja",'Mapa final'!#REF!="Leve"),CONCATENATE("R10C",'Mapa final'!#REF!),"")</f>
        <v>#REF!</v>
      </c>
      <c r="P45" s="68" t="e">
        <f>IF(AND('Mapa final'!#REF!="Baja",'Mapa final'!#REF!="Menor"),CONCATENATE("R10C",'Mapa final'!#REF!),"")</f>
        <v>#REF!</v>
      </c>
      <c r="Q45" s="69" t="e">
        <f>IF(AND('Mapa final'!#REF!="Baja",'Mapa final'!#REF!="Menor"),CONCATENATE("R10C",'Mapa final'!#REF!),"")</f>
        <v>#REF!</v>
      </c>
      <c r="R45" s="69" t="e">
        <f>IF(AND('Mapa final'!#REF!="Baja",'Mapa final'!#REF!="Menor"),CONCATENATE("R10C",'Mapa final'!#REF!),"")</f>
        <v>#REF!</v>
      </c>
      <c r="S45" s="69" t="e">
        <f>IF(AND('Mapa final'!#REF!="Baja",'Mapa final'!#REF!="Menor"),CONCATENATE("R10C",'Mapa final'!#REF!),"")</f>
        <v>#REF!</v>
      </c>
      <c r="T45" s="69" t="e">
        <f>IF(AND('Mapa final'!#REF!="Baja",'Mapa final'!#REF!="Menor"),CONCATENATE("R10C",'Mapa final'!#REF!),"")</f>
        <v>#REF!</v>
      </c>
      <c r="U45" s="70" t="e">
        <f>IF(AND('Mapa final'!#REF!="Baja",'Mapa final'!#REF!="Menor"),CONCATENATE("R10C",'Mapa final'!#REF!),"")</f>
        <v>#REF!</v>
      </c>
      <c r="V45" s="71" t="e">
        <f>IF(AND('Mapa final'!#REF!="Baja",'Mapa final'!#REF!="Moderado"),CONCATENATE("R10C",'Mapa final'!#REF!),"")</f>
        <v>#REF!</v>
      </c>
      <c r="W45" s="72" t="e">
        <f>IF(AND('Mapa final'!#REF!="Baja",'Mapa final'!#REF!="Moderado"),CONCATENATE("R10C",'Mapa final'!#REF!),"")</f>
        <v>#REF!</v>
      </c>
      <c r="X45" s="72" t="e">
        <f>IF(AND('Mapa final'!#REF!="Baja",'Mapa final'!#REF!="Moderado"),CONCATENATE("R10C",'Mapa final'!#REF!),"")</f>
        <v>#REF!</v>
      </c>
      <c r="Y45" s="72" t="e">
        <f>IF(AND('Mapa final'!#REF!="Baja",'Mapa final'!#REF!="Moderado"),CONCATENATE("R10C",'Mapa final'!#REF!),"")</f>
        <v>#REF!</v>
      </c>
      <c r="Z45" s="72" t="e">
        <f>IF(AND('Mapa final'!#REF!="Baja",'Mapa final'!#REF!="Moderado"),CONCATENATE("R10C",'Mapa final'!#REF!),"")</f>
        <v>#REF!</v>
      </c>
      <c r="AA45" s="73" t="e">
        <f>IF(AND('Mapa final'!#REF!="Baja",'Mapa final'!#REF!="Moderado"),CONCATENATE("R10C",'Mapa final'!#REF!),"")</f>
        <v>#REF!</v>
      </c>
      <c r="AB45" s="59" t="e">
        <f>IF(AND('Mapa final'!#REF!="Baja",'Mapa final'!#REF!="Mayor"),CONCATENATE("R10C",'Mapa final'!#REF!),"")</f>
        <v>#REF!</v>
      </c>
      <c r="AC45" s="60" t="e">
        <f>IF(AND('Mapa final'!#REF!="Baja",'Mapa final'!#REF!="Mayor"),CONCATENATE("R10C",'Mapa final'!#REF!),"")</f>
        <v>#REF!</v>
      </c>
      <c r="AD45" s="60" t="e">
        <f>IF(AND('Mapa final'!#REF!="Baja",'Mapa final'!#REF!="Mayor"),CONCATENATE("R10C",'Mapa final'!#REF!),"")</f>
        <v>#REF!</v>
      </c>
      <c r="AE45" s="60" t="e">
        <f>IF(AND('Mapa final'!#REF!="Baja",'Mapa final'!#REF!="Mayor"),CONCATENATE("R10C",'Mapa final'!#REF!),"")</f>
        <v>#REF!</v>
      </c>
      <c r="AF45" s="60" t="e">
        <f>IF(AND('Mapa final'!#REF!="Baja",'Mapa final'!#REF!="Mayor"),CONCATENATE("R10C",'Mapa final'!#REF!),"")</f>
        <v>#REF!</v>
      </c>
      <c r="AG45" s="61" t="e">
        <f>IF(AND('Mapa final'!#REF!="Baja",'Mapa final'!#REF!="Mayor"),CONCATENATE("R10C",'Mapa final'!#REF!),"")</f>
        <v>#REF!</v>
      </c>
      <c r="AH45" s="62" t="e">
        <f>IF(AND('Mapa final'!#REF!="Baja",'Mapa final'!#REF!="Catastrófico"),CONCATENATE("R10C",'Mapa final'!#REF!),"")</f>
        <v>#REF!</v>
      </c>
      <c r="AI45" s="63" t="e">
        <f>IF(AND('Mapa final'!#REF!="Baja",'Mapa final'!#REF!="Catastrófico"),CONCATENATE("R10C",'Mapa final'!#REF!),"")</f>
        <v>#REF!</v>
      </c>
      <c r="AJ45" s="63" t="e">
        <f>IF(AND('Mapa final'!#REF!="Baja",'Mapa final'!#REF!="Catastrófico"),CONCATENATE("R10C",'Mapa final'!#REF!),"")</f>
        <v>#REF!</v>
      </c>
      <c r="AK45" s="63" t="e">
        <f>IF(AND('Mapa final'!#REF!="Baja",'Mapa final'!#REF!="Catastrófico"),CONCATENATE("R10C",'Mapa final'!#REF!),"")</f>
        <v>#REF!</v>
      </c>
      <c r="AL45" s="63" t="e">
        <f>IF(AND('Mapa final'!#REF!="Baja",'Mapa final'!#REF!="Catastrófico"),CONCATENATE("R10C",'Mapa final'!#REF!),"")</f>
        <v>#REF!</v>
      </c>
      <c r="AM45" s="64" t="e">
        <f>IF(AND('Mapa final'!#REF!="Baja",'Mapa final'!#REF!="Catastrófico"),CONCATENATE("R10C",'Mapa final'!#REF!),"")</f>
        <v>#REF!</v>
      </c>
      <c r="AN45" s="84"/>
      <c r="AO45" s="345"/>
      <c r="AP45" s="346"/>
      <c r="AQ45" s="346"/>
      <c r="AR45" s="346"/>
      <c r="AS45" s="346"/>
      <c r="AT45" s="347"/>
    </row>
    <row r="46" spans="1:80" ht="46.5" customHeight="1" x14ac:dyDescent="0.45">
      <c r="A46" s="84"/>
      <c r="B46" s="220"/>
      <c r="C46" s="220"/>
      <c r="D46" s="221"/>
      <c r="E46" s="317" t="s">
        <v>113</v>
      </c>
      <c r="F46" s="318"/>
      <c r="G46" s="318"/>
      <c r="H46" s="318"/>
      <c r="I46" s="336"/>
      <c r="J46" s="74" t="str">
        <f ca="1">IF(AND('Mapa final'!$Y$14="Muy Baja",'Mapa final'!$AA$14="Leve"),CONCATENATE("R1C",'Mapa final'!$O$14),"")</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 ca="1">IF(AND('Mapa final'!$Y$14="Muy Baja",'Mapa final'!$AA$14="Menor"),CONCATENATE("R1C",'Mapa final'!$O$14),"")</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 ca="1">IF(AND('Mapa final'!$Y$14="Muy Baja",'Mapa final'!$AA$14="Moderado"),CONCATENATE("R1C",'Mapa final'!$O$14),"")</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 ca="1">IF(AND('Mapa final'!$Y$14="Muy Baja",'Mapa final'!$AA$14="Mayor"),CONCATENATE("R1C",'Mapa final'!$O$14),"")</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 ca="1">IF(AND('Mapa final'!$Y$14="Muy Baja",'Mapa final'!$AA$14="Catastrófico"),CONCATENATE("R1C",'Mapa final'!$O$14),"")</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3">
      <c r="A47" s="84"/>
      <c r="B47" s="220"/>
      <c r="C47" s="220"/>
      <c r="D47" s="221"/>
      <c r="E47" s="319"/>
      <c r="F47" s="320"/>
      <c r="G47" s="320"/>
      <c r="H47" s="320"/>
      <c r="I47" s="337"/>
      <c r="J47" s="77" t="str">
        <f ca="1">IF(AND('Mapa final'!$Y$15="Muy Baja",'Mapa final'!$AA$15="Leve"),CONCATENATE("R2C",'Mapa final'!$O$15),"")</f>
        <v/>
      </c>
      <c r="K47" s="78" t="e">
        <f>IF(AND('Mapa final'!#REF!="Muy Baja",'Mapa final'!#REF!="Leve"),CONCATENATE("R2C",'Mapa final'!#REF!),"")</f>
        <v>#REF!</v>
      </c>
      <c r="L47" s="78" t="e">
        <f>IF(AND('Mapa final'!#REF!="Muy Baja",'Mapa final'!#REF!="Leve"),CONCATENATE("R2C",'Mapa final'!#REF!),"")</f>
        <v>#REF!</v>
      </c>
      <c r="M47" s="78" t="e">
        <f>IF(AND('Mapa final'!#REF!="Muy Baja",'Mapa final'!#REF!="Leve"),CONCATENATE("R2C",'Mapa final'!#REF!),"")</f>
        <v>#REF!</v>
      </c>
      <c r="N47" s="78" t="e">
        <f>IF(AND('Mapa final'!#REF!="Muy Baja",'Mapa final'!#REF!="Leve"),CONCATENATE("R2C",'Mapa final'!#REF!),"")</f>
        <v>#REF!</v>
      </c>
      <c r="O47" s="79" t="e">
        <f>IF(AND('Mapa final'!#REF!="Muy Baja",'Mapa final'!#REF!="Leve"),CONCATENATE("R2C",'Mapa final'!#REF!),"")</f>
        <v>#REF!</v>
      </c>
      <c r="P47" s="77" t="str">
        <f ca="1">IF(AND('Mapa final'!$Y$15="Muy Baja",'Mapa final'!$AA$15="Menor"),CONCATENATE("R2C",'Mapa final'!$O$15),"")</f>
        <v/>
      </c>
      <c r="Q47" s="78" t="e">
        <f>IF(AND('Mapa final'!#REF!="Muy Baja",'Mapa final'!#REF!="Menor"),CONCATENATE("R2C",'Mapa final'!#REF!),"")</f>
        <v>#REF!</v>
      </c>
      <c r="R47" s="78" t="e">
        <f>IF(AND('Mapa final'!#REF!="Muy Baja",'Mapa final'!#REF!="Menor"),CONCATENATE("R2C",'Mapa final'!#REF!),"")</f>
        <v>#REF!</v>
      </c>
      <c r="S47" s="78" t="e">
        <f>IF(AND('Mapa final'!#REF!="Muy Baja",'Mapa final'!#REF!="Menor"),CONCATENATE("R2C",'Mapa final'!#REF!),"")</f>
        <v>#REF!</v>
      </c>
      <c r="T47" s="78" t="e">
        <f>IF(AND('Mapa final'!#REF!="Muy Baja",'Mapa final'!#REF!="Menor"),CONCATENATE("R2C",'Mapa final'!#REF!),"")</f>
        <v>#REF!</v>
      </c>
      <c r="U47" s="79" t="e">
        <f>IF(AND('Mapa final'!#REF!="Muy Baja",'Mapa final'!#REF!="Menor"),CONCATENATE("R2C",'Mapa final'!#REF!),"")</f>
        <v>#REF!</v>
      </c>
      <c r="V47" s="68" t="str">
        <f ca="1">IF(AND('Mapa final'!$Y$15="Muy Baja",'Mapa final'!$AA$15="Moderado"),CONCATENATE("R2C",'Mapa final'!$O$15),"")</f>
        <v/>
      </c>
      <c r="W47" s="69" t="e">
        <f>IF(AND('Mapa final'!#REF!="Muy Baja",'Mapa final'!#REF!="Moderado"),CONCATENATE("R2C",'Mapa final'!#REF!),"")</f>
        <v>#REF!</v>
      </c>
      <c r="X47" s="69" t="e">
        <f>IF(AND('Mapa final'!#REF!="Muy Baja",'Mapa final'!#REF!="Moderado"),CONCATENATE("R2C",'Mapa final'!#REF!),"")</f>
        <v>#REF!</v>
      </c>
      <c r="Y47" s="69" t="e">
        <f>IF(AND('Mapa final'!#REF!="Muy Baja",'Mapa final'!#REF!="Moderado"),CONCATENATE("R2C",'Mapa final'!#REF!),"")</f>
        <v>#REF!</v>
      </c>
      <c r="Z47" s="69" t="e">
        <f>IF(AND('Mapa final'!#REF!="Muy Baja",'Mapa final'!#REF!="Moderado"),CONCATENATE("R2C",'Mapa final'!#REF!),"")</f>
        <v>#REF!</v>
      </c>
      <c r="AA47" s="70" t="e">
        <f>IF(AND('Mapa final'!#REF!="Muy Baja",'Mapa final'!#REF!="Moderado"),CONCATENATE("R2C",'Mapa final'!#REF!),"")</f>
        <v>#REF!</v>
      </c>
      <c r="AB47" s="52" t="str">
        <f ca="1">IF(AND('Mapa final'!$Y$15="Muy Baja",'Mapa final'!$AA$15="Mayor"),CONCATENATE("R2C",'Mapa final'!$O$15),"")</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 ca="1">IF(AND('Mapa final'!$Y$15="Muy Baja",'Mapa final'!$AA$15="Catastrófico"),CONCATENATE("R2C",'Mapa final'!$O$15),"")</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3">
      <c r="A48" s="84"/>
      <c r="B48" s="220"/>
      <c r="C48" s="220"/>
      <c r="D48" s="221"/>
      <c r="E48" s="319"/>
      <c r="F48" s="320"/>
      <c r="G48" s="320"/>
      <c r="H48" s="320"/>
      <c r="I48" s="337"/>
      <c r="J48" s="77" t="str">
        <f ca="1">IF(AND('Mapa final'!$Y$16="Muy Baja",'Mapa final'!$AA$16="Leve"),CONCATENATE("R3C",'Mapa final'!$O$16),"")</f>
        <v/>
      </c>
      <c r="K48" s="78" t="e">
        <f>IF(AND('Mapa final'!#REF!="Muy Baja",'Mapa final'!#REF!="Leve"),CONCATENATE("R3C",'Mapa final'!#REF!),"")</f>
        <v>#REF!</v>
      </c>
      <c r="L48" s="78" t="e">
        <f>IF(AND('Mapa final'!#REF!="Muy Baja",'Mapa final'!#REF!="Leve"),CONCATENATE("R3C",'Mapa final'!#REF!),"")</f>
        <v>#REF!</v>
      </c>
      <c r="M48" s="78" t="e">
        <f>IF(AND('Mapa final'!#REF!="Muy Baja",'Mapa final'!#REF!="Leve"),CONCATENATE("R3C",'Mapa final'!#REF!),"")</f>
        <v>#REF!</v>
      </c>
      <c r="N48" s="78" t="e">
        <f>IF(AND('Mapa final'!#REF!="Muy Baja",'Mapa final'!#REF!="Leve"),CONCATENATE("R3C",'Mapa final'!#REF!),"")</f>
        <v>#REF!</v>
      </c>
      <c r="O48" s="79" t="e">
        <f>IF(AND('Mapa final'!#REF!="Muy Baja",'Mapa final'!#REF!="Leve"),CONCATENATE("R3C",'Mapa final'!#REF!),"")</f>
        <v>#REF!</v>
      </c>
      <c r="P48" s="77" t="str">
        <f ca="1">IF(AND('Mapa final'!$Y$16="Muy Baja",'Mapa final'!$AA$16="Menor"),CONCATENATE("R3C",'Mapa final'!$O$16),"")</f>
        <v/>
      </c>
      <c r="Q48" s="78" t="e">
        <f>IF(AND('Mapa final'!#REF!="Muy Baja",'Mapa final'!#REF!="Menor"),CONCATENATE("R3C",'Mapa final'!#REF!),"")</f>
        <v>#REF!</v>
      </c>
      <c r="R48" s="78" t="e">
        <f>IF(AND('Mapa final'!#REF!="Muy Baja",'Mapa final'!#REF!="Menor"),CONCATENATE("R3C",'Mapa final'!#REF!),"")</f>
        <v>#REF!</v>
      </c>
      <c r="S48" s="78" t="e">
        <f>IF(AND('Mapa final'!#REF!="Muy Baja",'Mapa final'!#REF!="Menor"),CONCATENATE("R3C",'Mapa final'!#REF!),"")</f>
        <v>#REF!</v>
      </c>
      <c r="T48" s="78" t="e">
        <f>IF(AND('Mapa final'!#REF!="Muy Baja",'Mapa final'!#REF!="Menor"),CONCATENATE("R3C",'Mapa final'!#REF!),"")</f>
        <v>#REF!</v>
      </c>
      <c r="U48" s="79" t="e">
        <f>IF(AND('Mapa final'!#REF!="Muy Baja",'Mapa final'!#REF!="Menor"),CONCATENATE("R3C",'Mapa final'!#REF!),"")</f>
        <v>#REF!</v>
      </c>
      <c r="V48" s="68" t="str">
        <f ca="1">IF(AND('Mapa final'!$Y$16="Muy Baja",'Mapa final'!$AA$16="Moderado"),CONCATENATE("R3C",'Mapa final'!$O$16),"")</f>
        <v/>
      </c>
      <c r="W48" s="69" t="e">
        <f>IF(AND('Mapa final'!#REF!="Muy Baja",'Mapa final'!#REF!="Moderado"),CONCATENATE("R3C",'Mapa final'!#REF!),"")</f>
        <v>#REF!</v>
      </c>
      <c r="X48" s="69" t="e">
        <f>IF(AND('Mapa final'!#REF!="Muy Baja",'Mapa final'!#REF!="Moderado"),CONCATENATE("R3C",'Mapa final'!#REF!),"")</f>
        <v>#REF!</v>
      </c>
      <c r="Y48" s="69" t="e">
        <f>IF(AND('Mapa final'!#REF!="Muy Baja",'Mapa final'!#REF!="Moderado"),CONCATENATE("R3C",'Mapa final'!#REF!),"")</f>
        <v>#REF!</v>
      </c>
      <c r="Z48" s="69" t="e">
        <f>IF(AND('Mapa final'!#REF!="Muy Baja",'Mapa final'!#REF!="Moderado"),CONCATENATE("R3C",'Mapa final'!#REF!),"")</f>
        <v>#REF!</v>
      </c>
      <c r="AA48" s="70" t="e">
        <f>IF(AND('Mapa final'!#REF!="Muy Baja",'Mapa final'!#REF!="Moderado"),CONCATENATE("R3C",'Mapa final'!#REF!),"")</f>
        <v>#REF!</v>
      </c>
      <c r="AB48" s="52" t="str">
        <f ca="1">IF(AND('Mapa final'!$Y$16="Muy Baja",'Mapa final'!$AA$16="Mayor"),CONCATENATE("R3C",'Mapa final'!$O$16),"")</f>
        <v/>
      </c>
      <c r="AC48" s="53" t="e">
        <f>IF(AND('Mapa final'!#REF!="Muy Baja",'Mapa final'!#REF!="Mayor"),CONCATENATE("R3C",'Mapa final'!#REF!),"")</f>
        <v>#REF!</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 ca="1">IF(AND('Mapa final'!$Y$16="Muy Baja",'Mapa final'!$AA$16="Catastrófico"),CONCATENATE("R3C",'Mapa final'!$O$16),"")</f>
        <v/>
      </c>
      <c r="AI48" s="56" t="e">
        <f>IF(AND('Mapa final'!#REF!="Muy Baja",'Mapa final'!#REF!="Catastrófico"),CONCATENATE("R3C",'Mapa final'!#REF!),"")</f>
        <v>#REF!</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3">
      <c r="A49" s="84"/>
      <c r="B49" s="220"/>
      <c r="C49" s="220"/>
      <c r="D49" s="221"/>
      <c r="E49" s="321"/>
      <c r="F49" s="322"/>
      <c r="G49" s="322"/>
      <c r="H49" s="322"/>
      <c r="I49" s="337"/>
      <c r="J49" s="77" t="str">
        <f ca="1">IF(AND('Mapa final'!$Y$17="Muy Baja",'Mapa final'!$AA$17="Leve"),CONCATENATE("R4C",'Mapa final'!$O$17),"")</f>
        <v/>
      </c>
      <c r="K49" s="78" t="e">
        <f>IF(AND('Mapa final'!#REF!="Muy Baja",'Mapa final'!#REF!="Leve"),CONCATENATE("R4C",'Mapa final'!#REF!),"")</f>
        <v>#REF!</v>
      </c>
      <c r="L49" s="78" t="e">
        <f>IF(AND('Mapa final'!#REF!="Muy Baja",'Mapa final'!#REF!="Leve"),CONCATENATE("R4C",'Mapa final'!#REF!),"")</f>
        <v>#REF!</v>
      </c>
      <c r="M49" s="78" t="e">
        <f>IF(AND('Mapa final'!#REF!="Muy Baja",'Mapa final'!#REF!="Leve"),CONCATENATE("R4C",'Mapa final'!#REF!),"")</f>
        <v>#REF!</v>
      </c>
      <c r="N49" s="78" t="e">
        <f>IF(AND('Mapa final'!#REF!="Muy Baja",'Mapa final'!#REF!="Leve"),CONCATENATE("R4C",'Mapa final'!#REF!),"")</f>
        <v>#REF!</v>
      </c>
      <c r="O49" s="79" t="e">
        <f>IF(AND('Mapa final'!#REF!="Muy Baja",'Mapa final'!#REF!="Leve"),CONCATENATE("R4C",'Mapa final'!#REF!),"")</f>
        <v>#REF!</v>
      </c>
      <c r="P49" s="77" t="str">
        <f ca="1">IF(AND('Mapa final'!$Y$17="Muy Baja",'Mapa final'!$AA$17="Menor"),CONCATENATE("R4C",'Mapa final'!$O$17),"")</f>
        <v/>
      </c>
      <c r="Q49" s="78" t="e">
        <f>IF(AND('Mapa final'!#REF!="Muy Baja",'Mapa final'!#REF!="Menor"),CONCATENATE("R4C",'Mapa final'!#REF!),"")</f>
        <v>#REF!</v>
      </c>
      <c r="R49" s="78" t="e">
        <f>IF(AND('Mapa final'!#REF!="Muy Baja",'Mapa final'!#REF!="Menor"),CONCATENATE("R4C",'Mapa final'!#REF!),"")</f>
        <v>#REF!</v>
      </c>
      <c r="S49" s="78" t="e">
        <f>IF(AND('Mapa final'!#REF!="Muy Baja",'Mapa final'!#REF!="Menor"),CONCATENATE("R4C",'Mapa final'!#REF!),"")</f>
        <v>#REF!</v>
      </c>
      <c r="T49" s="78" t="e">
        <f>IF(AND('Mapa final'!#REF!="Muy Baja",'Mapa final'!#REF!="Menor"),CONCATENATE("R4C",'Mapa final'!#REF!),"")</f>
        <v>#REF!</v>
      </c>
      <c r="U49" s="79" t="e">
        <f>IF(AND('Mapa final'!#REF!="Muy Baja",'Mapa final'!#REF!="Menor"),CONCATENATE("R4C",'Mapa final'!#REF!),"")</f>
        <v>#REF!</v>
      </c>
      <c r="V49" s="68" t="str">
        <f ca="1">IF(AND('Mapa final'!$Y$17="Muy Baja",'Mapa final'!$AA$17="Moderado"),CONCATENATE("R4C",'Mapa final'!$O$17),"")</f>
        <v/>
      </c>
      <c r="W49" s="69" t="e">
        <f>IF(AND('Mapa final'!#REF!="Muy Baja",'Mapa final'!#REF!="Moderado"),CONCATENATE("R4C",'Mapa final'!#REF!),"")</f>
        <v>#REF!</v>
      </c>
      <c r="X49" s="69" t="e">
        <f>IF(AND('Mapa final'!#REF!="Muy Baja",'Mapa final'!#REF!="Moderado"),CONCATENATE("R4C",'Mapa final'!#REF!),"")</f>
        <v>#REF!</v>
      </c>
      <c r="Y49" s="69" t="e">
        <f>IF(AND('Mapa final'!#REF!="Muy Baja",'Mapa final'!#REF!="Moderado"),CONCATENATE("R4C",'Mapa final'!#REF!),"")</f>
        <v>#REF!</v>
      </c>
      <c r="Z49" s="69" t="e">
        <f>IF(AND('Mapa final'!#REF!="Muy Baja",'Mapa final'!#REF!="Moderado"),CONCATENATE("R4C",'Mapa final'!#REF!),"")</f>
        <v>#REF!</v>
      </c>
      <c r="AA49" s="70" t="e">
        <f>IF(AND('Mapa final'!#REF!="Muy Baja",'Mapa final'!#REF!="Moderado"),CONCATENATE("R4C",'Mapa final'!#REF!),"")</f>
        <v>#REF!</v>
      </c>
      <c r="AB49" s="52" t="str">
        <f ca="1">IF(AND('Mapa final'!$Y$17="Muy Baja",'Mapa final'!$AA$17="Mayor"),CONCATENATE("R4C",'Mapa final'!$O$17),"")</f>
        <v/>
      </c>
      <c r="AC49" s="53" t="e">
        <f>IF(AND('Mapa final'!#REF!="Muy Baja",'Mapa final'!#REF!="Mayor"),CONCATENATE("R4C",'Mapa final'!#REF!),"")</f>
        <v>#REF!</v>
      </c>
      <c r="AD49" s="53" t="e">
        <f>IF(AND('Mapa final'!#REF!="Muy Baja",'Mapa final'!#REF!="Mayor"),CONCATENATE("R4C",'Mapa final'!#REF!),"")</f>
        <v>#REF!</v>
      </c>
      <c r="AE49" s="53" t="e">
        <f>IF(AND('Mapa final'!#REF!="Muy Baja",'Mapa final'!#REF!="Mayor"),CONCATENATE("R4C",'Mapa final'!#REF!),"")</f>
        <v>#REF!</v>
      </c>
      <c r="AF49" s="53" t="e">
        <f>IF(AND('Mapa final'!#REF!="Muy Baja",'Mapa final'!#REF!="Mayor"),CONCATENATE("R4C",'Mapa final'!#REF!),"")</f>
        <v>#REF!</v>
      </c>
      <c r="AG49" s="54" t="e">
        <f>IF(AND('Mapa final'!#REF!="Muy Baja",'Mapa final'!#REF!="Mayor"),CONCATENATE("R4C",'Mapa final'!#REF!),"")</f>
        <v>#REF!</v>
      </c>
      <c r="AH49" s="55" t="str">
        <f ca="1">IF(AND('Mapa final'!$Y$17="Muy Baja",'Mapa final'!$AA$17="Catastrófico"),CONCATENATE("R4C",'Mapa final'!$O$17),"")</f>
        <v/>
      </c>
      <c r="AI49" s="56" t="e">
        <f>IF(AND('Mapa final'!#REF!="Muy Baja",'Mapa final'!#REF!="Catastrófico"),CONCATENATE("R4C",'Mapa final'!#REF!),"")</f>
        <v>#REF!</v>
      </c>
      <c r="AJ49" s="56" t="e">
        <f>IF(AND('Mapa final'!#REF!="Muy Baja",'Mapa final'!#REF!="Catastrófico"),CONCATENATE("R4C",'Mapa final'!#REF!),"")</f>
        <v>#REF!</v>
      </c>
      <c r="AK49" s="56" t="e">
        <f>IF(AND('Mapa final'!#REF!="Muy Baja",'Mapa final'!#REF!="Catastrófico"),CONCATENATE("R4C",'Mapa final'!#REF!),"")</f>
        <v>#REF!</v>
      </c>
      <c r="AL49" s="56" t="e">
        <f>IF(AND('Mapa final'!#REF!="Muy Baja",'Mapa final'!#REF!="Catastrófico"),CONCATENATE("R4C",'Mapa final'!#REF!),"")</f>
        <v>#REF!</v>
      </c>
      <c r="AM49" s="57" t="e">
        <f>IF(AND('Mapa final'!#REF!="Muy Baja",'Mapa final'!#REF!="Catastrófico"),CONCATENATE("R4C",'Mapa final'!#REF!),"")</f>
        <v>#REF!</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3">
      <c r="A50" s="84"/>
      <c r="B50" s="220"/>
      <c r="C50" s="220"/>
      <c r="D50" s="221"/>
      <c r="E50" s="321"/>
      <c r="F50" s="322"/>
      <c r="G50" s="322"/>
      <c r="H50" s="322"/>
      <c r="I50" s="337"/>
      <c r="J50" s="77" t="e">
        <f>IF(AND('Mapa final'!#REF!="Muy Baja",'Mapa final'!#REF!="Leve"),CONCATENATE("R5C",'Mapa final'!#REF!),"")</f>
        <v>#REF!</v>
      </c>
      <c r="K50" s="78" t="e">
        <f>IF(AND('Mapa final'!#REF!="Muy Baja",'Mapa final'!#REF!="Leve"),CONCATENATE("R5C",'Mapa final'!#REF!),"")</f>
        <v>#REF!</v>
      </c>
      <c r="L50" s="78" t="e">
        <f>IF(AND('Mapa final'!#REF!="Muy Baja",'Mapa final'!#REF!="Leve"),CONCATENATE("R5C",'Mapa final'!#REF!),"")</f>
        <v>#REF!</v>
      </c>
      <c r="M50" s="78" t="e">
        <f>IF(AND('Mapa final'!#REF!="Muy Baja",'Mapa final'!#REF!="Leve"),CONCATENATE("R5C",'Mapa final'!#REF!),"")</f>
        <v>#REF!</v>
      </c>
      <c r="N50" s="78" t="e">
        <f>IF(AND('Mapa final'!#REF!="Muy Baja",'Mapa final'!#REF!="Leve"),CONCATENATE("R5C",'Mapa final'!#REF!),"")</f>
        <v>#REF!</v>
      </c>
      <c r="O50" s="79" t="e">
        <f>IF(AND('Mapa final'!#REF!="Muy Baja",'Mapa final'!#REF!="Leve"),CONCATENATE("R5C",'Mapa final'!#REF!),"")</f>
        <v>#REF!</v>
      </c>
      <c r="P50" s="77" t="e">
        <f>IF(AND('Mapa final'!#REF!="Muy Baja",'Mapa final'!#REF!="Menor"),CONCATENATE("R5C",'Mapa final'!#REF!),"")</f>
        <v>#REF!</v>
      </c>
      <c r="Q50" s="78" t="e">
        <f>IF(AND('Mapa final'!#REF!="Muy Baja",'Mapa final'!#REF!="Menor"),CONCATENATE("R5C",'Mapa final'!#REF!),"")</f>
        <v>#REF!</v>
      </c>
      <c r="R50" s="78" t="e">
        <f>IF(AND('Mapa final'!#REF!="Muy Baja",'Mapa final'!#REF!="Menor"),CONCATENATE("R5C",'Mapa final'!#REF!),"")</f>
        <v>#REF!</v>
      </c>
      <c r="S50" s="78" t="e">
        <f>IF(AND('Mapa final'!#REF!="Muy Baja",'Mapa final'!#REF!="Menor"),CONCATENATE("R5C",'Mapa final'!#REF!),"")</f>
        <v>#REF!</v>
      </c>
      <c r="T50" s="78" t="e">
        <f>IF(AND('Mapa final'!#REF!="Muy Baja",'Mapa final'!#REF!="Menor"),CONCATENATE("R5C",'Mapa final'!#REF!),"")</f>
        <v>#REF!</v>
      </c>
      <c r="U50" s="79" t="e">
        <f>IF(AND('Mapa final'!#REF!="Muy Baja",'Mapa final'!#REF!="Menor"),CONCATENATE("R5C",'Mapa final'!#REF!),"")</f>
        <v>#REF!</v>
      </c>
      <c r="V50" s="68" t="e">
        <f>IF(AND('Mapa final'!#REF!="Muy Baja",'Mapa final'!#REF!="Moderado"),CONCATENATE("R5C",'Mapa final'!#REF!),"")</f>
        <v>#REF!</v>
      </c>
      <c r="W50" s="69" t="e">
        <f>IF(AND('Mapa final'!#REF!="Muy Baja",'Mapa final'!#REF!="Moderado"),CONCATENATE("R5C",'Mapa final'!#REF!),"")</f>
        <v>#REF!</v>
      </c>
      <c r="X50" s="69" t="e">
        <f>IF(AND('Mapa final'!#REF!="Muy Baja",'Mapa final'!#REF!="Moderado"),CONCATENATE("R5C",'Mapa final'!#REF!),"")</f>
        <v>#REF!</v>
      </c>
      <c r="Y50" s="69" t="e">
        <f>IF(AND('Mapa final'!#REF!="Muy Baja",'Mapa final'!#REF!="Moderado"),CONCATENATE("R5C",'Mapa final'!#REF!),"")</f>
        <v>#REF!</v>
      </c>
      <c r="Z50" s="69" t="e">
        <f>IF(AND('Mapa final'!#REF!="Muy Baja",'Mapa final'!#REF!="Moderado"),CONCATENATE("R5C",'Mapa final'!#REF!),"")</f>
        <v>#REF!</v>
      </c>
      <c r="AA50" s="70" t="e">
        <f>IF(AND('Mapa final'!#REF!="Muy Baja",'Mapa final'!#REF!="Moderado"),CONCATENATE("R5C",'Mapa final'!#REF!),"")</f>
        <v>#REF!</v>
      </c>
      <c r="AB50" s="52" t="e">
        <f>IF(AND('Mapa final'!#REF!="Muy Baja",'Mapa final'!#REF!="Mayor"),CONCATENATE("R5C",'Mapa final'!#REF!),"")</f>
        <v>#REF!</v>
      </c>
      <c r="AC50" s="53" t="e">
        <f>IF(AND('Mapa final'!#REF!="Muy Baja",'Mapa final'!#REF!="Mayor"),CONCATENATE("R5C",'Mapa final'!#REF!),"")</f>
        <v>#REF!</v>
      </c>
      <c r="AD50" s="58" t="e">
        <f>IF(AND('Mapa final'!#REF!="Muy Baja",'Mapa final'!#REF!="Mayor"),CONCATENATE("R5C",'Mapa final'!#REF!),"")</f>
        <v>#REF!</v>
      </c>
      <c r="AE50" s="58" t="e">
        <f>IF(AND('Mapa final'!#REF!="Muy Baja",'Mapa final'!#REF!="Mayor"),CONCATENATE("R5C",'Mapa final'!#REF!),"")</f>
        <v>#REF!</v>
      </c>
      <c r="AF50" s="58" t="e">
        <f>IF(AND('Mapa final'!#REF!="Muy Baja",'Mapa final'!#REF!="Mayor"),CONCATENATE("R5C",'Mapa final'!#REF!),"")</f>
        <v>#REF!</v>
      </c>
      <c r="AG50" s="54" t="e">
        <f>IF(AND('Mapa final'!#REF!="Muy Baja",'Mapa final'!#REF!="Mayor"),CONCATENATE("R5C",'Mapa final'!#REF!),"")</f>
        <v>#REF!</v>
      </c>
      <c r="AH50" s="55" t="e">
        <f>IF(AND('Mapa final'!#REF!="Muy Baja",'Mapa final'!#REF!="Catastrófico"),CONCATENATE("R5C",'Mapa final'!#REF!),"")</f>
        <v>#REF!</v>
      </c>
      <c r="AI50" s="56" t="e">
        <f>IF(AND('Mapa final'!#REF!="Muy Baja",'Mapa final'!#REF!="Catastrófico"),CONCATENATE("R5C",'Mapa final'!#REF!),"")</f>
        <v>#REF!</v>
      </c>
      <c r="AJ50" s="56" t="e">
        <f>IF(AND('Mapa final'!#REF!="Muy Baja",'Mapa final'!#REF!="Catastrófico"),CONCATENATE("R5C",'Mapa final'!#REF!),"")</f>
        <v>#REF!</v>
      </c>
      <c r="AK50" s="56" t="e">
        <f>IF(AND('Mapa final'!#REF!="Muy Baja",'Mapa final'!#REF!="Catastrófico"),CONCATENATE("R5C",'Mapa final'!#REF!),"")</f>
        <v>#REF!</v>
      </c>
      <c r="AL50" s="56" t="e">
        <f>IF(AND('Mapa final'!#REF!="Muy Baja",'Mapa final'!#REF!="Catastrófico"),CONCATENATE("R5C",'Mapa final'!#REF!),"")</f>
        <v>#REF!</v>
      </c>
      <c r="AM50" s="57" t="e">
        <f>IF(AND('Mapa final'!#REF!="Muy Baja",'Mapa final'!#REF!="Catastrófico"),CONCATENATE("R5C",'Mapa final'!#REF!),"")</f>
        <v>#REF!</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3">
      <c r="A51" s="84"/>
      <c r="B51" s="220"/>
      <c r="C51" s="220"/>
      <c r="D51" s="221"/>
      <c r="E51" s="321"/>
      <c r="F51" s="322"/>
      <c r="G51" s="322"/>
      <c r="H51" s="322"/>
      <c r="I51" s="337"/>
      <c r="J51" s="77" t="e">
        <f>IF(AND('Mapa final'!#REF!="Muy Baja",'Mapa final'!#REF!="Leve"),CONCATENATE("R6C",'Mapa final'!#REF!),"")</f>
        <v>#REF!</v>
      </c>
      <c r="K51" s="78" t="e">
        <f>IF(AND('Mapa final'!#REF!="Muy Baja",'Mapa final'!#REF!="Leve"),CONCATENATE("R6C",'Mapa final'!#REF!),"")</f>
        <v>#REF!</v>
      </c>
      <c r="L51" s="78" t="e">
        <f>IF(AND('Mapa final'!#REF!="Muy Baja",'Mapa final'!#REF!="Leve"),CONCATENATE("R6C",'Mapa final'!#REF!),"")</f>
        <v>#REF!</v>
      </c>
      <c r="M51" s="78" t="e">
        <f>IF(AND('Mapa final'!#REF!="Muy Baja",'Mapa final'!#REF!="Leve"),CONCATENATE("R6C",'Mapa final'!#REF!),"")</f>
        <v>#REF!</v>
      </c>
      <c r="N51" s="78" t="e">
        <f>IF(AND('Mapa final'!#REF!="Muy Baja",'Mapa final'!#REF!="Leve"),CONCATENATE("R6C",'Mapa final'!#REF!),"")</f>
        <v>#REF!</v>
      </c>
      <c r="O51" s="79" t="e">
        <f>IF(AND('Mapa final'!#REF!="Muy Baja",'Mapa final'!#REF!="Leve"),CONCATENATE("R6C",'Mapa final'!#REF!),"")</f>
        <v>#REF!</v>
      </c>
      <c r="P51" s="77" t="e">
        <f>IF(AND('Mapa final'!#REF!="Muy Baja",'Mapa final'!#REF!="Menor"),CONCATENATE("R6C",'Mapa final'!#REF!),"")</f>
        <v>#REF!</v>
      </c>
      <c r="Q51" s="78" t="e">
        <f>IF(AND('Mapa final'!#REF!="Muy Baja",'Mapa final'!#REF!="Menor"),CONCATENATE("R6C",'Mapa final'!#REF!),"")</f>
        <v>#REF!</v>
      </c>
      <c r="R51" s="78" t="e">
        <f>IF(AND('Mapa final'!#REF!="Muy Baja",'Mapa final'!#REF!="Menor"),CONCATENATE("R6C",'Mapa final'!#REF!),"")</f>
        <v>#REF!</v>
      </c>
      <c r="S51" s="78" t="e">
        <f>IF(AND('Mapa final'!#REF!="Muy Baja",'Mapa final'!#REF!="Menor"),CONCATENATE("R6C",'Mapa final'!#REF!),"")</f>
        <v>#REF!</v>
      </c>
      <c r="T51" s="78" t="e">
        <f>IF(AND('Mapa final'!#REF!="Muy Baja",'Mapa final'!#REF!="Menor"),CONCATENATE("R6C",'Mapa final'!#REF!),"")</f>
        <v>#REF!</v>
      </c>
      <c r="U51" s="79" t="e">
        <f>IF(AND('Mapa final'!#REF!="Muy Baja",'Mapa final'!#REF!="Menor"),CONCATENATE("R6C",'Mapa final'!#REF!),"")</f>
        <v>#REF!</v>
      </c>
      <c r="V51" s="68" t="e">
        <f>IF(AND('Mapa final'!#REF!="Muy Baja",'Mapa final'!#REF!="Moderado"),CONCATENATE("R6C",'Mapa final'!#REF!),"")</f>
        <v>#REF!</v>
      </c>
      <c r="W51" s="69" t="e">
        <f>IF(AND('Mapa final'!#REF!="Muy Baja",'Mapa final'!#REF!="Moderado"),CONCATENATE("R6C",'Mapa final'!#REF!),"")</f>
        <v>#REF!</v>
      </c>
      <c r="X51" s="69" t="e">
        <f>IF(AND('Mapa final'!#REF!="Muy Baja",'Mapa final'!#REF!="Moderado"),CONCATENATE("R6C",'Mapa final'!#REF!),"")</f>
        <v>#REF!</v>
      </c>
      <c r="Y51" s="69" t="e">
        <f>IF(AND('Mapa final'!#REF!="Muy Baja",'Mapa final'!#REF!="Moderado"),CONCATENATE("R6C",'Mapa final'!#REF!),"")</f>
        <v>#REF!</v>
      </c>
      <c r="Z51" s="69" t="e">
        <f>IF(AND('Mapa final'!#REF!="Muy Baja",'Mapa final'!#REF!="Moderado"),CONCATENATE("R6C",'Mapa final'!#REF!),"")</f>
        <v>#REF!</v>
      </c>
      <c r="AA51" s="70" t="e">
        <f>IF(AND('Mapa final'!#REF!="Muy Baja",'Mapa final'!#REF!="Moderado"),CONCATENATE("R6C",'Mapa final'!#REF!),"")</f>
        <v>#REF!</v>
      </c>
      <c r="AB51" s="52" t="e">
        <f>IF(AND('Mapa final'!#REF!="Muy Baja",'Mapa final'!#REF!="Mayor"),CONCATENATE("R6C",'Mapa final'!#REF!),"")</f>
        <v>#REF!</v>
      </c>
      <c r="AC51" s="53" t="e">
        <f>IF(AND('Mapa final'!#REF!="Muy Baja",'Mapa final'!#REF!="Mayor"),CONCATENATE("R6C",'Mapa final'!#REF!),"")</f>
        <v>#REF!</v>
      </c>
      <c r="AD51" s="58" t="e">
        <f>IF(AND('Mapa final'!#REF!="Muy Baja",'Mapa final'!#REF!="Mayor"),CONCATENATE("R6C",'Mapa final'!#REF!),"")</f>
        <v>#REF!</v>
      </c>
      <c r="AE51" s="58" t="e">
        <f>IF(AND('Mapa final'!#REF!="Muy Baja",'Mapa final'!#REF!="Mayor"),CONCATENATE("R6C",'Mapa final'!#REF!),"")</f>
        <v>#REF!</v>
      </c>
      <c r="AF51" s="58" t="e">
        <f>IF(AND('Mapa final'!#REF!="Muy Baja",'Mapa final'!#REF!="Mayor"),CONCATENATE("R6C",'Mapa final'!#REF!),"")</f>
        <v>#REF!</v>
      </c>
      <c r="AG51" s="54" t="e">
        <f>IF(AND('Mapa final'!#REF!="Muy Baja",'Mapa final'!#REF!="Mayor"),CONCATENATE("R6C",'Mapa final'!#REF!),"")</f>
        <v>#REF!</v>
      </c>
      <c r="AH51" s="55" t="e">
        <f>IF(AND('Mapa final'!#REF!="Muy Baja",'Mapa final'!#REF!="Catastrófico"),CONCATENATE("R6C",'Mapa final'!#REF!),"")</f>
        <v>#REF!</v>
      </c>
      <c r="AI51" s="56" t="e">
        <f>IF(AND('Mapa final'!#REF!="Muy Baja",'Mapa final'!#REF!="Catastrófico"),CONCATENATE("R6C",'Mapa final'!#REF!),"")</f>
        <v>#REF!</v>
      </c>
      <c r="AJ51" s="56" t="e">
        <f>IF(AND('Mapa final'!#REF!="Muy Baja",'Mapa final'!#REF!="Catastrófico"),CONCATENATE("R6C",'Mapa final'!#REF!),"")</f>
        <v>#REF!</v>
      </c>
      <c r="AK51" s="56" t="e">
        <f>IF(AND('Mapa final'!#REF!="Muy Baja",'Mapa final'!#REF!="Catastrófico"),CONCATENATE("R6C",'Mapa final'!#REF!),"")</f>
        <v>#REF!</v>
      </c>
      <c r="AL51" s="56" t="e">
        <f>IF(AND('Mapa final'!#REF!="Muy Baja",'Mapa final'!#REF!="Catastrófico"),CONCATENATE("R6C",'Mapa final'!#REF!),"")</f>
        <v>#REF!</v>
      </c>
      <c r="AM51" s="57" t="e">
        <f>IF(AND('Mapa final'!#REF!="Muy Baja",'Mapa final'!#REF!="Catastrófico"),CONCATENATE("R6C",'Mapa final'!#REF!),"")</f>
        <v>#REF!</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3">
      <c r="A52" s="84"/>
      <c r="B52" s="220"/>
      <c r="C52" s="220"/>
      <c r="D52" s="221"/>
      <c r="E52" s="321"/>
      <c r="F52" s="322"/>
      <c r="G52" s="322"/>
      <c r="H52" s="322"/>
      <c r="I52" s="337"/>
      <c r="J52" s="77" t="e">
        <f>IF(AND('Mapa final'!#REF!="Muy Baja",'Mapa final'!#REF!="Leve"),CONCATENATE("R7C",'Mapa final'!#REF!),"")</f>
        <v>#REF!</v>
      </c>
      <c r="K52" s="78" t="e">
        <f>IF(AND('Mapa final'!#REF!="Muy Baja",'Mapa final'!#REF!="Leve"),CONCATENATE("R7C",'Mapa final'!#REF!),"")</f>
        <v>#REF!</v>
      </c>
      <c r="L52" s="78" t="e">
        <f>IF(AND('Mapa final'!#REF!="Muy Baja",'Mapa final'!#REF!="Leve"),CONCATENATE("R7C",'Mapa final'!#REF!),"")</f>
        <v>#REF!</v>
      </c>
      <c r="M52" s="78" t="e">
        <f>IF(AND('Mapa final'!#REF!="Muy Baja",'Mapa final'!#REF!="Leve"),CONCATENATE("R7C",'Mapa final'!#REF!),"")</f>
        <v>#REF!</v>
      </c>
      <c r="N52" s="78" t="e">
        <f>IF(AND('Mapa final'!#REF!="Muy Baja",'Mapa final'!#REF!="Leve"),CONCATENATE("R7C",'Mapa final'!#REF!),"")</f>
        <v>#REF!</v>
      </c>
      <c r="O52" s="79" t="e">
        <f>IF(AND('Mapa final'!#REF!="Muy Baja",'Mapa final'!#REF!="Leve"),CONCATENATE("R7C",'Mapa final'!#REF!),"")</f>
        <v>#REF!</v>
      </c>
      <c r="P52" s="77" t="e">
        <f>IF(AND('Mapa final'!#REF!="Muy Baja",'Mapa final'!#REF!="Menor"),CONCATENATE("R7C",'Mapa final'!#REF!),"")</f>
        <v>#REF!</v>
      </c>
      <c r="Q52" s="78" t="e">
        <f>IF(AND('Mapa final'!#REF!="Muy Baja",'Mapa final'!#REF!="Menor"),CONCATENATE("R7C",'Mapa final'!#REF!),"")</f>
        <v>#REF!</v>
      </c>
      <c r="R52" s="78" t="e">
        <f>IF(AND('Mapa final'!#REF!="Muy Baja",'Mapa final'!#REF!="Menor"),CONCATENATE("R7C",'Mapa final'!#REF!),"")</f>
        <v>#REF!</v>
      </c>
      <c r="S52" s="78" t="e">
        <f>IF(AND('Mapa final'!#REF!="Muy Baja",'Mapa final'!#REF!="Menor"),CONCATENATE("R7C",'Mapa final'!#REF!),"")</f>
        <v>#REF!</v>
      </c>
      <c r="T52" s="78" t="e">
        <f>IF(AND('Mapa final'!#REF!="Muy Baja",'Mapa final'!#REF!="Menor"),CONCATENATE("R7C",'Mapa final'!#REF!),"")</f>
        <v>#REF!</v>
      </c>
      <c r="U52" s="79" t="e">
        <f>IF(AND('Mapa final'!#REF!="Muy Baja",'Mapa final'!#REF!="Menor"),CONCATENATE("R7C",'Mapa final'!#REF!),"")</f>
        <v>#REF!</v>
      </c>
      <c r="V52" s="68" t="e">
        <f>IF(AND('Mapa final'!#REF!="Muy Baja",'Mapa final'!#REF!="Moderado"),CONCATENATE("R7C",'Mapa final'!#REF!),"")</f>
        <v>#REF!</v>
      </c>
      <c r="W52" s="69" t="e">
        <f>IF(AND('Mapa final'!#REF!="Muy Baja",'Mapa final'!#REF!="Moderado"),CONCATENATE("R7C",'Mapa final'!#REF!),"")</f>
        <v>#REF!</v>
      </c>
      <c r="X52" s="69" t="e">
        <f>IF(AND('Mapa final'!#REF!="Muy Baja",'Mapa final'!#REF!="Moderado"),CONCATENATE("R7C",'Mapa final'!#REF!),"")</f>
        <v>#REF!</v>
      </c>
      <c r="Y52" s="69" t="e">
        <f>IF(AND('Mapa final'!#REF!="Muy Baja",'Mapa final'!#REF!="Moderado"),CONCATENATE("R7C",'Mapa final'!#REF!),"")</f>
        <v>#REF!</v>
      </c>
      <c r="Z52" s="69" t="e">
        <f>IF(AND('Mapa final'!#REF!="Muy Baja",'Mapa final'!#REF!="Moderado"),CONCATENATE("R7C",'Mapa final'!#REF!),"")</f>
        <v>#REF!</v>
      </c>
      <c r="AA52" s="70" t="e">
        <f>IF(AND('Mapa final'!#REF!="Muy Baja",'Mapa final'!#REF!="Moderado"),CONCATENATE("R7C",'Mapa final'!#REF!),"")</f>
        <v>#REF!</v>
      </c>
      <c r="AB52" s="52" t="e">
        <f>IF(AND('Mapa final'!#REF!="Muy Baja",'Mapa final'!#REF!="Mayor"),CONCATENATE("R7C",'Mapa final'!#REF!),"")</f>
        <v>#REF!</v>
      </c>
      <c r="AC52" s="53" t="e">
        <f>IF(AND('Mapa final'!#REF!="Muy Baja",'Mapa final'!#REF!="Mayor"),CONCATENATE("R7C",'Mapa final'!#REF!),"")</f>
        <v>#REF!</v>
      </c>
      <c r="AD52" s="58" t="e">
        <f>IF(AND('Mapa final'!#REF!="Muy Baja",'Mapa final'!#REF!="Mayor"),CONCATENATE("R7C",'Mapa final'!#REF!),"")</f>
        <v>#REF!</v>
      </c>
      <c r="AE52" s="58" t="e">
        <f>IF(AND('Mapa final'!#REF!="Muy Baja",'Mapa final'!#REF!="Mayor"),CONCATENATE("R7C",'Mapa final'!#REF!),"")</f>
        <v>#REF!</v>
      </c>
      <c r="AF52" s="58" t="e">
        <f>IF(AND('Mapa final'!#REF!="Muy Baja",'Mapa final'!#REF!="Mayor"),CONCATENATE("R7C",'Mapa final'!#REF!),"")</f>
        <v>#REF!</v>
      </c>
      <c r="AG52" s="54" t="e">
        <f>IF(AND('Mapa final'!#REF!="Muy Baja",'Mapa final'!#REF!="Mayor"),CONCATENATE("R7C",'Mapa final'!#REF!),"")</f>
        <v>#REF!</v>
      </c>
      <c r="AH52" s="55" t="e">
        <f>IF(AND('Mapa final'!#REF!="Muy Baja",'Mapa final'!#REF!="Catastrófico"),CONCATENATE("R7C",'Mapa final'!#REF!),"")</f>
        <v>#REF!</v>
      </c>
      <c r="AI52" s="56" t="e">
        <f>IF(AND('Mapa final'!#REF!="Muy Baja",'Mapa final'!#REF!="Catastrófico"),CONCATENATE("R7C",'Mapa final'!#REF!),"")</f>
        <v>#REF!</v>
      </c>
      <c r="AJ52" s="56" t="e">
        <f>IF(AND('Mapa final'!#REF!="Muy Baja",'Mapa final'!#REF!="Catastrófico"),CONCATENATE("R7C",'Mapa final'!#REF!),"")</f>
        <v>#REF!</v>
      </c>
      <c r="AK52" s="56" t="e">
        <f>IF(AND('Mapa final'!#REF!="Muy Baja",'Mapa final'!#REF!="Catastrófico"),CONCATENATE("R7C",'Mapa final'!#REF!),"")</f>
        <v>#REF!</v>
      </c>
      <c r="AL52" s="56" t="e">
        <f>IF(AND('Mapa final'!#REF!="Muy Baja",'Mapa final'!#REF!="Catastrófico"),CONCATENATE("R7C",'Mapa final'!#REF!),"")</f>
        <v>#REF!</v>
      </c>
      <c r="AM52" s="57" t="e">
        <f>IF(AND('Mapa final'!#REF!="Muy Baja",'Mapa final'!#REF!="Catastrófico"),CONCATENATE("R7C",'Mapa final'!#REF!),"")</f>
        <v>#REF!</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3">
      <c r="A53" s="84"/>
      <c r="B53" s="220"/>
      <c r="C53" s="220"/>
      <c r="D53" s="221"/>
      <c r="E53" s="321"/>
      <c r="F53" s="322"/>
      <c r="G53" s="322"/>
      <c r="H53" s="322"/>
      <c r="I53" s="337"/>
      <c r="J53" s="77" t="e">
        <f>IF(AND('Mapa final'!#REF!="Muy Baja",'Mapa final'!#REF!="Leve"),CONCATENATE("R8C",'Mapa final'!#REF!),"")</f>
        <v>#REF!</v>
      </c>
      <c r="K53" s="78" t="e">
        <f>IF(AND('Mapa final'!#REF!="Muy Baja",'Mapa final'!#REF!="Leve"),CONCATENATE("R8C",'Mapa final'!#REF!),"")</f>
        <v>#REF!</v>
      </c>
      <c r="L53" s="78" t="e">
        <f>IF(AND('Mapa final'!#REF!="Muy Baja",'Mapa final'!#REF!="Leve"),CONCATENATE("R8C",'Mapa final'!#REF!),"")</f>
        <v>#REF!</v>
      </c>
      <c r="M53" s="78" t="e">
        <f>IF(AND('Mapa final'!#REF!="Muy Baja",'Mapa final'!#REF!="Leve"),CONCATENATE("R8C",'Mapa final'!#REF!),"")</f>
        <v>#REF!</v>
      </c>
      <c r="N53" s="78" t="e">
        <f>IF(AND('Mapa final'!#REF!="Muy Baja",'Mapa final'!#REF!="Leve"),CONCATENATE("R8C",'Mapa final'!#REF!),"")</f>
        <v>#REF!</v>
      </c>
      <c r="O53" s="79" t="e">
        <f>IF(AND('Mapa final'!#REF!="Muy Baja",'Mapa final'!#REF!="Leve"),CONCATENATE("R8C",'Mapa final'!#REF!),"")</f>
        <v>#REF!</v>
      </c>
      <c r="P53" s="77" t="e">
        <f>IF(AND('Mapa final'!#REF!="Muy Baja",'Mapa final'!#REF!="Menor"),CONCATENATE("R8C",'Mapa final'!#REF!),"")</f>
        <v>#REF!</v>
      </c>
      <c r="Q53" s="78" t="e">
        <f>IF(AND('Mapa final'!#REF!="Muy Baja",'Mapa final'!#REF!="Menor"),CONCATENATE("R8C",'Mapa final'!#REF!),"")</f>
        <v>#REF!</v>
      </c>
      <c r="R53" s="78" t="e">
        <f>IF(AND('Mapa final'!#REF!="Muy Baja",'Mapa final'!#REF!="Menor"),CONCATENATE("R8C",'Mapa final'!#REF!),"")</f>
        <v>#REF!</v>
      </c>
      <c r="S53" s="78" t="e">
        <f>IF(AND('Mapa final'!#REF!="Muy Baja",'Mapa final'!#REF!="Menor"),CONCATENATE("R8C",'Mapa final'!#REF!),"")</f>
        <v>#REF!</v>
      </c>
      <c r="T53" s="78" t="e">
        <f>IF(AND('Mapa final'!#REF!="Muy Baja",'Mapa final'!#REF!="Menor"),CONCATENATE("R8C",'Mapa final'!#REF!),"")</f>
        <v>#REF!</v>
      </c>
      <c r="U53" s="79" t="e">
        <f>IF(AND('Mapa final'!#REF!="Muy Baja",'Mapa final'!#REF!="Menor"),CONCATENATE("R8C",'Mapa final'!#REF!),"")</f>
        <v>#REF!</v>
      </c>
      <c r="V53" s="68" t="e">
        <f>IF(AND('Mapa final'!#REF!="Muy Baja",'Mapa final'!#REF!="Moderado"),CONCATENATE("R8C",'Mapa final'!#REF!),"")</f>
        <v>#REF!</v>
      </c>
      <c r="W53" s="69" t="e">
        <f>IF(AND('Mapa final'!#REF!="Muy Baja",'Mapa final'!#REF!="Moderado"),CONCATENATE("R8C",'Mapa final'!#REF!),"")</f>
        <v>#REF!</v>
      </c>
      <c r="X53" s="69" t="e">
        <f>IF(AND('Mapa final'!#REF!="Muy Baja",'Mapa final'!#REF!="Moderado"),CONCATENATE("R8C",'Mapa final'!#REF!),"")</f>
        <v>#REF!</v>
      </c>
      <c r="Y53" s="69" t="e">
        <f>IF(AND('Mapa final'!#REF!="Muy Baja",'Mapa final'!#REF!="Moderado"),CONCATENATE("R8C",'Mapa final'!#REF!),"")</f>
        <v>#REF!</v>
      </c>
      <c r="Z53" s="69" t="e">
        <f>IF(AND('Mapa final'!#REF!="Muy Baja",'Mapa final'!#REF!="Moderado"),CONCATENATE("R8C",'Mapa final'!#REF!),"")</f>
        <v>#REF!</v>
      </c>
      <c r="AA53" s="70" t="e">
        <f>IF(AND('Mapa final'!#REF!="Muy Baja",'Mapa final'!#REF!="Moderado"),CONCATENATE("R8C",'Mapa final'!#REF!),"")</f>
        <v>#REF!</v>
      </c>
      <c r="AB53" s="52" t="e">
        <f>IF(AND('Mapa final'!#REF!="Muy Baja",'Mapa final'!#REF!="Mayor"),CONCATENATE("R8C",'Mapa final'!#REF!),"")</f>
        <v>#REF!</v>
      </c>
      <c r="AC53" s="53" t="e">
        <f>IF(AND('Mapa final'!#REF!="Muy Baja",'Mapa final'!#REF!="Mayor"),CONCATENATE("R8C",'Mapa final'!#REF!),"")</f>
        <v>#REF!</v>
      </c>
      <c r="AD53" s="58" t="e">
        <f>IF(AND('Mapa final'!#REF!="Muy Baja",'Mapa final'!#REF!="Mayor"),CONCATENATE("R8C",'Mapa final'!#REF!),"")</f>
        <v>#REF!</v>
      </c>
      <c r="AE53" s="58" t="e">
        <f>IF(AND('Mapa final'!#REF!="Muy Baja",'Mapa final'!#REF!="Mayor"),CONCATENATE("R8C",'Mapa final'!#REF!),"")</f>
        <v>#REF!</v>
      </c>
      <c r="AF53" s="58" t="e">
        <f>IF(AND('Mapa final'!#REF!="Muy Baja",'Mapa final'!#REF!="Mayor"),CONCATENATE("R8C",'Mapa final'!#REF!),"")</f>
        <v>#REF!</v>
      </c>
      <c r="AG53" s="54" t="e">
        <f>IF(AND('Mapa final'!#REF!="Muy Baja",'Mapa final'!#REF!="Mayor"),CONCATENATE("R8C",'Mapa final'!#REF!),"")</f>
        <v>#REF!</v>
      </c>
      <c r="AH53" s="55" t="e">
        <f>IF(AND('Mapa final'!#REF!="Muy Baja",'Mapa final'!#REF!="Catastrófico"),CONCATENATE("R8C",'Mapa final'!#REF!),"")</f>
        <v>#REF!</v>
      </c>
      <c r="AI53" s="56" t="e">
        <f>IF(AND('Mapa final'!#REF!="Muy Baja",'Mapa final'!#REF!="Catastrófico"),CONCATENATE("R8C",'Mapa final'!#REF!),"")</f>
        <v>#REF!</v>
      </c>
      <c r="AJ53" s="56" t="e">
        <f>IF(AND('Mapa final'!#REF!="Muy Baja",'Mapa final'!#REF!="Catastrófico"),CONCATENATE("R8C",'Mapa final'!#REF!),"")</f>
        <v>#REF!</v>
      </c>
      <c r="AK53" s="56" t="e">
        <f>IF(AND('Mapa final'!#REF!="Muy Baja",'Mapa final'!#REF!="Catastrófico"),CONCATENATE("R8C",'Mapa final'!#REF!),"")</f>
        <v>#REF!</v>
      </c>
      <c r="AL53" s="56" t="e">
        <f>IF(AND('Mapa final'!#REF!="Muy Baja",'Mapa final'!#REF!="Catastrófico"),CONCATENATE("R8C",'Mapa final'!#REF!),"")</f>
        <v>#REF!</v>
      </c>
      <c r="AM53" s="57" t="e">
        <f>IF(AND('Mapa final'!#REF!="Muy Baja",'Mapa final'!#REF!="Catastrófico"),CONCATENATE("R8C",'Mapa final'!#REF!),"")</f>
        <v>#REF!</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3">
      <c r="A54" s="84"/>
      <c r="B54" s="220"/>
      <c r="C54" s="220"/>
      <c r="D54" s="221"/>
      <c r="E54" s="321"/>
      <c r="F54" s="322"/>
      <c r="G54" s="322"/>
      <c r="H54" s="322"/>
      <c r="I54" s="337"/>
      <c r="J54" s="77" t="e">
        <f>IF(AND('Mapa final'!#REF!="Muy Baja",'Mapa final'!#REF!="Leve"),CONCATENATE("R9C",'Mapa final'!#REF!),"")</f>
        <v>#REF!</v>
      </c>
      <c r="K54" s="78" t="e">
        <f>IF(AND('Mapa final'!#REF!="Muy Baja",'Mapa final'!#REF!="Leve"),CONCATENATE("R9C",'Mapa final'!#REF!),"")</f>
        <v>#REF!</v>
      </c>
      <c r="L54" s="78" t="e">
        <f>IF(AND('Mapa final'!#REF!="Muy Baja",'Mapa final'!#REF!="Leve"),CONCATENATE("R9C",'Mapa final'!#REF!),"")</f>
        <v>#REF!</v>
      </c>
      <c r="M54" s="78" t="e">
        <f>IF(AND('Mapa final'!#REF!="Muy Baja",'Mapa final'!#REF!="Leve"),CONCATENATE("R9C",'Mapa final'!#REF!),"")</f>
        <v>#REF!</v>
      </c>
      <c r="N54" s="78" t="e">
        <f>IF(AND('Mapa final'!#REF!="Muy Baja",'Mapa final'!#REF!="Leve"),CONCATENATE("R9C",'Mapa final'!#REF!),"")</f>
        <v>#REF!</v>
      </c>
      <c r="O54" s="79" t="e">
        <f>IF(AND('Mapa final'!#REF!="Muy Baja",'Mapa final'!#REF!="Leve"),CONCATENATE("R9C",'Mapa final'!#REF!),"")</f>
        <v>#REF!</v>
      </c>
      <c r="P54" s="77" t="e">
        <f>IF(AND('Mapa final'!#REF!="Muy Baja",'Mapa final'!#REF!="Menor"),CONCATENATE("R9C",'Mapa final'!#REF!),"")</f>
        <v>#REF!</v>
      </c>
      <c r="Q54" s="78" t="e">
        <f>IF(AND('Mapa final'!#REF!="Muy Baja",'Mapa final'!#REF!="Menor"),CONCATENATE("R9C",'Mapa final'!#REF!),"")</f>
        <v>#REF!</v>
      </c>
      <c r="R54" s="78" t="e">
        <f>IF(AND('Mapa final'!#REF!="Muy Baja",'Mapa final'!#REF!="Menor"),CONCATENATE("R9C",'Mapa final'!#REF!),"")</f>
        <v>#REF!</v>
      </c>
      <c r="S54" s="78" t="e">
        <f>IF(AND('Mapa final'!#REF!="Muy Baja",'Mapa final'!#REF!="Menor"),CONCATENATE("R9C",'Mapa final'!#REF!),"")</f>
        <v>#REF!</v>
      </c>
      <c r="T54" s="78" t="e">
        <f>IF(AND('Mapa final'!#REF!="Muy Baja",'Mapa final'!#REF!="Menor"),CONCATENATE("R9C",'Mapa final'!#REF!),"")</f>
        <v>#REF!</v>
      </c>
      <c r="U54" s="79" t="e">
        <f>IF(AND('Mapa final'!#REF!="Muy Baja",'Mapa final'!#REF!="Menor"),CONCATENATE("R9C",'Mapa final'!#REF!),"")</f>
        <v>#REF!</v>
      </c>
      <c r="V54" s="68" t="e">
        <f>IF(AND('Mapa final'!#REF!="Muy Baja",'Mapa final'!#REF!="Moderado"),CONCATENATE("R9C",'Mapa final'!#REF!),"")</f>
        <v>#REF!</v>
      </c>
      <c r="W54" s="69" t="e">
        <f>IF(AND('Mapa final'!#REF!="Muy Baja",'Mapa final'!#REF!="Moderado"),CONCATENATE("R9C",'Mapa final'!#REF!),"")</f>
        <v>#REF!</v>
      </c>
      <c r="X54" s="69" t="e">
        <f>IF(AND('Mapa final'!#REF!="Muy Baja",'Mapa final'!#REF!="Moderado"),CONCATENATE("R9C",'Mapa final'!#REF!),"")</f>
        <v>#REF!</v>
      </c>
      <c r="Y54" s="69" t="e">
        <f>IF(AND('Mapa final'!#REF!="Muy Baja",'Mapa final'!#REF!="Moderado"),CONCATENATE("R9C",'Mapa final'!#REF!),"")</f>
        <v>#REF!</v>
      </c>
      <c r="Z54" s="69" t="e">
        <f>IF(AND('Mapa final'!#REF!="Muy Baja",'Mapa final'!#REF!="Moderado"),CONCATENATE("R9C",'Mapa final'!#REF!),"")</f>
        <v>#REF!</v>
      </c>
      <c r="AA54" s="70" t="e">
        <f>IF(AND('Mapa final'!#REF!="Muy Baja",'Mapa final'!#REF!="Moderado"),CONCATENATE("R9C",'Mapa final'!#REF!),"")</f>
        <v>#REF!</v>
      </c>
      <c r="AB54" s="52" t="e">
        <f>IF(AND('Mapa final'!#REF!="Muy Baja",'Mapa final'!#REF!="Mayor"),CONCATENATE("R9C",'Mapa final'!#REF!),"")</f>
        <v>#REF!</v>
      </c>
      <c r="AC54" s="53" t="e">
        <f>IF(AND('Mapa final'!#REF!="Muy Baja",'Mapa final'!#REF!="Mayor"),CONCATENATE("R9C",'Mapa final'!#REF!),"")</f>
        <v>#REF!</v>
      </c>
      <c r="AD54" s="58" t="e">
        <f>IF(AND('Mapa final'!#REF!="Muy Baja",'Mapa final'!#REF!="Mayor"),CONCATENATE("R9C",'Mapa final'!#REF!),"")</f>
        <v>#REF!</v>
      </c>
      <c r="AE54" s="58" t="e">
        <f>IF(AND('Mapa final'!#REF!="Muy Baja",'Mapa final'!#REF!="Mayor"),CONCATENATE("R9C",'Mapa final'!#REF!),"")</f>
        <v>#REF!</v>
      </c>
      <c r="AF54" s="58" t="e">
        <f>IF(AND('Mapa final'!#REF!="Muy Baja",'Mapa final'!#REF!="Mayor"),CONCATENATE("R9C",'Mapa final'!#REF!),"")</f>
        <v>#REF!</v>
      </c>
      <c r="AG54" s="54" t="e">
        <f>IF(AND('Mapa final'!#REF!="Muy Baja",'Mapa final'!#REF!="Mayor"),CONCATENATE("R9C",'Mapa final'!#REF!),"")</f>
        <v>#REF!</v>
      </c>
      <c r="AH54" s="55" t="e">
        <f>IF(AND('Mapa final'!#REF!="Muy Baja",'Mapa final'!#REF!="Catastrófico"),CONCATENATE("R9C",'Mapa final'!#REF!),"")</f>
        <v>#REF!</v>
      </c>
      <c r="AI54" s="56" t="e">
        <f>IF(AND('Mapa final'!#REF!="Muy Baja",'Mapa final'!#REF!="Catastrófico"),CONCATENATE("R9C",'Mapa final'!#REF!),"")</f>
        <v>#REF!</v>
      </c>
      <c r="AJ54" s="56" t="e">
        <f>IF(AND('Mapa final'!#REF!="Muy Baja",'Mapa final'!#REF!="Catastrófico"),CONCATENATE("R9C",'Mapa final'!#REF!),"")</f>
        <v>#REF!</v>
      </c>
      <c r="AK54" s="56" t="e">
        <f>IF(AND('Mapa final'!#REF!="Muy Baja",'Mapa final'!#REF!="Catastrófico"),CONCATENATE("R9C",'Mapa final'!#REF!),"")</f>
        <v>#REF!</v>
      </c>
      <c r="AL54" s="56" t="e">
        <f>IF(AND('Mapa final'!#REF!="Muy Baja",'Mapa final'!#REF!="Catastrófico"),CONCATENATE("R9C",'Mapa final'!#REF!),"")</f>
        <v>#REF!</v>
      </c>
      <c r="AM54" s="57" t="e">
        <f>IF(AND('Mapa final'!#REF!="Muy Baja",'Mapa final'!#REF!="Catastrófico"),CONCATENATE("R9C",'Mapa final'!#REF!),"")</f>
        <v>#REF!</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5">
      <c r="A55" s="84"/>
      <c r="B55" s="220"/>
      <c r="C55" s="220"/>
      <c r="D55" s="221"/>
      <c r="E55" s="323"/>
      <c r="F55" s="324"/>
      <c r="G55" s="324"/>
      <c r="H55" s="324"/>
      <c r="I55" s="338"/>
      <c r="J55" s="80" t="e">
        <f>IF(AND('Mapa final'!#REF!="Muy Baja",'Mapa final'!#REF!="Leve"),CONCATENATE("R10C",'Mapa final'!#REF!),"")</f>
        <v>#REF!</v>
      </c>
      <c r="K55" s="81" t="e">
        <f>IF(AND('Mapa final'!#REF!="Muy Baja",'Mapa final'!#REF!="Leve"),CONCATENATE("R10C",'Mapa final'!#REF!),"")</f>
        <v>#REF!</v>
      </c>
      <c r="L55" s="81" t="e">
        <f>IF(AND('Mapa final'!#REF!="Muy Baja",'Mapa final'!#REF!="Leve"),CONCATENATE("R10C",'Mapa final'!#REF!),"")</f>
        <v>#REF!</v>
      </c>
      <c r="M55" s="81" t="e">
        <f>IF(AND('Mapa final'!#REF!="Muy Baja",'Mapa final'!#REF!="Leve"),CONCATENATE("R10C",'Mapa final'!#REF!),"")</f>
        <v>#REF!</v>
      </c>
      <c r="N55" s="81" t="e">
        <f>IF(AND('Mapa final'!#REF!="Muy Baja",'Mapa final'!#REF!="Leve"),CONCATENATE("R10C",'Mapa final'!#REF!),"")</f>
        <v>#REF!</v>
      </c>
      <c r="O55" s="82" t="e">
        <f>IF(AND('Mapa final'!#REF!="Muy Baja",'Mapa final'!#REF!="Leve"),CONCATENATE("R10C",'Mapa final'!#REF!),"")</f>
        <v>#REF!</v>
      </c>
      <c r="P55" s="80" t="e">
        <f>IF(AND('Mapa final'!#REF!="Muy Baja",'Mapa final'!#REF!="Menor"),CONCATENATE("R10C",'Mapa final'!#REF!),"")</f>
        <v>#REF!</v>
      </c>
      <c r="Q55" s="81" t="e">
        <f>IF(AND('Mapa final'!#REF!="Muy Baja",'Mapa final'!#REF!="Menor"),CONCATENATE("R10C",'Mapa final'!#REF!),"")</f>
        <v>#REF!</v>
      </c>
      <c r="R55" s="81" t="e">
        <f>IF(AND('Mapa final'!#REF!="Muy Baja",'Mapa final'!#REF!="Menor"),CONCATENATE("R10C",'Mapa final'!#REF!),"")</f>
        <v>#REF!</v>
      </c>
      <c r="S55" s="81" t="e">
        <f>IF(AND('Mapa final'!#REF!="Muy Baja",'Mapa final'!#REF!="Menor"),CONCATENATE("R10C",'Mapa final'!#REF!),"")</f>
        <v>#REF!</v>
      </c>
      <c r="T55" s="81" t="e">
        <f>IF(AND('Mapa final'!#REF!="Muy Baja",'Mapa final'!#REF!="Menor"),CONCATENATE("R10C",'Mapa final'!#REF!),"")</f>
        <v>#REF!</v>
      </c>
      <c r="U55" s="82" t="e">
        <f>IF(AND('Mapa final'!#REF!="Muy Baja",'Mapa final'!#REF!="Menor"),CONCATENATE("R10C",'Mapa final'!#REF!),"")</f>
        <v>#REF!</v>
      </c>
      <c r="V55" s="71" t="e">
        <f>IF(AND('Mapa final'!#REF!="Muy Baja",'Mapa final'!#REF!="Moderado"),CONCATENATE("R10C",'Mapa final'!#REF!),"")</f>
        <v>#REF!</v>
      </c>
      <c r="W55" s="72" t="e">
        <f>IF(AND('Mapa final'!#REF!="Muy Baja",'Mapa final'!#REF!="Moderado"),CONCATENATE("R10C",'Mapa final'!#REF!),"")</f>
        <v>#REF!</v>
      </c>
      <c r="X55" s="72" t="e">
        <f>IF(AND('Mapa final'!#REF!="Muy Baja",'Mapa final'!#REF!="Moderado"),CONCATENATE("R10C",'Mapa final'!#REF!),"")</f>
        <v>#REF!</v>
      </c>
      <c r="Y55" s="72" t="e">
        <f>IF(AND('Mapa final'!#REF!="Muy Baja",'Mapa final'!#REF!="Moderado"),CONCATENATE("R10C",'Mapa final'!#REF!),"")</f>
        <v>#REF!</v>
      </c>
      <c r="Z55" s="72" t="e">
        <f>IF(AND('Mapa final'!#REF!="Muy Baja",'Mapa final'!#REF!="Moderado"),CONCATENATE("R10C",'Mapa final'!#REF!),"")</f>
        <v>#REF!</v>
      </c>
      <c r="AA55" s="73" t="e">
        <f>IF(AND('Mapa final'!#REF!="Muy Baja",'Mapa final'!#REF!="Moderado"),CONCATENATE("R10C",'Mapa final'!#REF!),"")</f>
        <v>#REF!</v>
      </c>
      <c r="AB55" s="59" t="e">
        <f>IF(AND('Mapa final'!#REF!="Muy Baja",'Mapa final'!#REF!="Mayor"),CONCATENATE("R10C",'Mapa final'!#REF!),"")</f>
        <v>#REF!</v>
      </c>
      <c r="AC55" s="60" t="e">
        <f>IF(AND('Mapa final'!#REF!="Muy Baja",'Mapa final'!#REF!="Mayor"),CONCATENATE("R10C",'Mapa final'!#REF!),"")</f>
        <v>#REF!</v>
      </c>
      <c r="AD55" s="60" t="e">
        <f>IF(AND('Mapa final'!#REF!="Muy Baja",'Mapa final'!#REF!="Mayor"),CONCATENATE("R10C",'Mapa final'!#REF!),"")</f>
        <v>#REF!</v>
      </c>
      <c r="AE55" s="60" t="e">
        <f>IF(AND('Mapa final'!#REF!="Muy Baja",'Mapa final'!#REF!="Mayor"),CONCATENATE("R10C",'Mapa final'!#REF!),"")</f>
        <v>#REF!</v>
      </c>
      <c r="AF55" s="60" t="e">
        <f>IF(AND('Mapa final'!#REF!="Muy Baja",'Mapa final'!#REF!="Mayor"),CONCATENATE("R10C",'Mapa final'!#REF!),"")</f>
        <v>#REF!</v>
      </c>
      <c r="AG55" s="61" t="e">
        <f>IF(AND('Mapa final'!#REF!="Muy Baja",'Mapa final'!#REF!="Mayor"),CONCATENATE("R10C",'Mapa final'!#REF!),"")</f>
        <v>#REF!</v>
      </c>
      <c r="AH55" s="62" t="e">
        <f>IF(AND('Mapa final'!#REF!="Muy Baja",'Mapa final'!#REF!="Catastrófico"),CONCATENATE("R10C",'Mapa final'!#REF!),"")</f>
        <v>#REF!</v>
      </c>
      <c r="AI55" s="63" t="e">
        <f>IF(AND('Mapa final'!#REF!="Muy Baja",'Mapa final'!#REF!="Catastrófico"),CONCATENATE("R10C",'Mapa final'!#REF!),"")</f>
        <v>#REF!</v>
      </c>
      <c r="AJ55" s="63" t="e">
        <f>IF(AND('Mapa final'!#REF!="Muy Baja",'Mapa final'!#REF!="Catastrófico"),CONCATENATE("R10C",'Mapa final'!#REF!),"")</f>
        <v>#REF!</v>
      </c>
      <c r="AK55" s="63" t="e">
        <f>IF(AND('Mapa final'!#REF!="Muy Baja",'Mapa final'!#REF!="Catastrófico"),CONCATENATE("R10C",'Mapa final'!#REF!),"")</f>
        <v>#REF!</v>
      </c>
      <c r="AL55" s="63" t="e">
        <f>IF(AND('Mapa final'!#REF!="Muy Baja",'Mapa final'!#REF!="Catastrófico"),CONCATENATE("R10C",'Mapa final'!#REF!),"")</f>
        <v>#REF!</v>
      </c>
      <c r="AM55" s="64" t="e">
        <f>IF(AND('Mapa final'!#REF!="Muy Baja",'Mapa final'!#REF!="Catastrófico"),CONCATENATE("R10C",'Mapa final'!#REF!),"")</f>
        <v>#REF!</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3">
      <c r="A56" s="84"/>
      <c r="B56" s="84"/>
      <c r="C56" s="84"/>
      <c r="D56" s="84"/>
      <c r="E56" s="84"/>
      <c r="F56" s="84"/>
      <c r="G56" s="84"/>
      <c r="H56" s="84"/>
      <c r="I56" s="84"/>
      <c r="J56" s="317" t="s">
        <v>112</v>
      </c>
      <c r="K56" s="318"/>
      <c r="L56" s="318"/>
      <c r="M56" s="318"/>
      <c r="N56" s="318"/>
      <c r="O56" s="336"/>
      <c r="P56" s="317" t="s">
        <v>111</v>
      </c>
      <c r="Q56" s="318"/>
      <c r="R56" s="318"/>
      <c r="S56" s="318"/>
      <c r="T56" s="318"/>
      <c r="U56" s="336"/>
      <c r="V56" s="317" t="s">
        <v>110</v>
      </c>
      <c r="W56" s="318"/>
      <c r="X56" s="318"/>
      <c r="Y56" s="318"/>
      <c r="Z56" s="318"/>
      <c r="AA56" s="336"/>
      <c r="AB56" s="317" t="s">
        <v>109</v>
      </c>
      <c r="AC56" s="357"/>
      <c r="AD56" s="318"/>
      <c r="AE56" s="318"/>
      <c r="AF56" s="318"/>
      <c r="AG56" s="336"/>
      <c r="AH56" s="317" t="s">
        <v>108</v>
      </c>
      <c r="AI56" s="318"/>
      <c r="AJ56" s="318"/>
      <c r="AK56" s="318"/>
      <c r="AL56" s="318"/>
      <c r="AM56" s="336"/>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3">
      <c r="A57" s="84"/>
      <c r="B57" s="84"/>
      <c r="C57" s="84"/>
      <c r="D57" s="84"/>
      <c r="E57" s="84"/>
      <c r="F57" s="84"/>
      <c r="G57" s="84"/>
      <c r="H57" s="84"/>
      <c r="I57" s="84"/>
      <c r="J57" s="321"/>
      <c r="K57" s="322"/>
      <c r="L57" s="322"/>
      <c r="M57" s="322"/>
      <c r="N57" s="322"/>
      <c r="O57" s="337"/>
      <c r="P57" s="321"/>
      <c r="Q57" s="322"/>
      <c r="R57" s="322"/>
      <c r="S57" s="322"/>
      <c r="T57" s="322"/>
      <c r="U57" s="337"/>
      <c r="V57" s="321"/>
      <c r="W57" s="322"/>
      <c r="X57" s="322"/>
      <c r="Y57" s="322"/>
      <c r="Z57" s="322"/>
      <c r="AA57" s="337"/>
      <c r="AB57" s="321"/>
      <c r="AC57" s="322"/>
      <c r="AD57" s="322"/>
      <c r="AE57" s="322"/>
      <c r="AF57" s="322"/>
      <c r="AG57" s="337"/>
      <c r="AH57" s="321"/>
      <c r="AI57" s="322"/>
      <c r="AJ57" s="322"/>
      <c r="AK57" s="322"/>
      <c r="AL57" s="322"/>
      <c r="AM57" s="337"/>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3">
      <c r="A58" s="84"/>
      <c r="B58" s="84"/>
      <c r="C58" s="84"/>
      <c r="D58" s="84"/>
      <c r="E58" s="84"/>
      <c r="F58" s="84"/>
      <c r="G58" s="84"/>
      <c r="H58" s="84"/>
      <c r="I58" s="84"/>
      <c r="J58" s="321"/>
      <c r="K58" s="322"/>
      <c r="L58" s="322"/>
      <c r="M58" s="322"/>
      <c r="N58" s="322"/>
      <c r="O58" s="337"/>
      <c r="P58" s="321"/>
      <c r="Q58" s="322"/>
      <c r="R58" s="322"/>
      <c r="S58" s="322"/>
      <c r="T58" s="322"/>
      <c r="U58" s="337"/>
      <c r="V58" s="321"/>
      <c r="W58" s="322"/>
      <c r="X58" s="322"/>
      <c r="Y58" s="322"/>
      <c r="Z58" s="322"/>
      <c r="AA58" s="337"/>
      <c r="AB58" s="321"/>
      <c r="AC58" s="322"/>
      <c r="AD58" s="322"/>
      <c r="AE58" s="322"/>
      <c r="AF58" s="322"/>
      <c r="AG58" s="337"/>
      <c r="AH58" s="321"/>
      <c r="AI58" s="322"/>
      <c r="AJ58" s="322"/>
      <c r="AK58" s="322"/>
      <c r="AL58" s="322"/>
      <c r="AM58" s="337"/>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3">
      <c r="A59" s="84"/>
      <c r="B59" s="84"/>
      <c r="C59" s="84"/>
      <c r="D59" s="84"/>
      <c r="E59" s="84"/>
      <c r="F59" s="84"/>
      <c r="G59" s="84"/>
      <c r="H59" s="84"/>
      <c r="I59" s="84"/>
      <c r="J59" s="321"/>
      <c r="K59" s="322"/>
      <c r="L59" s="322"/>
      <c r="M59" s="322"/>
      <c r="N59" s="322"/>
      <c r="O59" s="337"/>
      <c r="P59" s="321"/>
      <c r="Q59" s="322"/>
      <c r="R59" s="322"/>
      <c r="S59" s="322"/>
      <c r="T59" s="322"/>
      <c r="U59" s="337"/>
      <c r="V59" s="321"/>
      <c r="W59" s="322"/>
      <c r="X59" s="322"/>
      <c r="Y59" s="322"/>
      <c r="Z59" s="322"/>
      <c r="AA59" s="337"/>
      <c r="AB59" s="321"/>
      <c r="AC59" s="322"/>
      <c r="AD59" s="322"/>
      <c r="AE59" s="322"/>
      <c r="AF59" s="322"/>
      <c r="AG59" s="337"/>
      <c r="AH59" s="321"/>
      <c r="AI59" s="322"/>
      <c r="AJ59" s="322"/>
      <c r="AK59" s="322"/>
      <c r="AL59" s="322"/>
      <c r="AM59" s="337"/>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3">
      <c r="A60" s="84"/>
      <c r="B60" s="84"/>
      <c r="C60" s="84"/>
      <c r="D60" s="84"/>
      <c r="E60" s="84"/>
      <c r="F60" s="84"/>
      <c r="G60" s="84"/>
      <c r="H60" s="84"/>
      <c r="I60" s="84"/>
      <c r="J60" s="321"/>
      <c r="K60" s="322"/>
      <c r="L60" s="322"/>
      <c r="M60" s="322"/>
      <c r="N60" s="322"/>
      <c r="O60" s="337"/>
      <c r="P60" s="321"/>
      <c r="Q60" s="322"/>
      <c r="R60" s="322"/>
      <c r="S60" s="322"/>
      <c r="T60" s="322"/>
      <c r="U60" s="337"/>
      <c r="V60" s="321"/>
      <c r="W60" s="322"/>
      <c r="X60" s="322"/>
      <c r="Y60" s="322"/>
      <c r="Z60" s="322"/>
      <c r="AA60" s="337"/>
      <c r="AB60" s="321"/>
      <c r="AC60" s="322"/>
      <c r="AD60" s="322"/>
      <c r="AE60" s="322"/>
      <c r="AF60" s="322"/>
      <c r="AG60" s="337"/>
      <c r="AH60" s="321"/>
      <c r="AI60" s="322"/>
      <c r="AJ60" s="322"/>
      <c r="AK60" s="322"/>
      <c r="AL60" s="322"/>
      <c r="AM60" s="337"/>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 thickBot="1" x14ac:dyDescent="0.35">
      <c r="A61" s="84"/>
      <c r="B61" s="84"/>
      <c r="C61" s="84"/>
      <c r="D61" s="84"/>
      <c r="E61" s="84"/>
      <c r="F61" s="84"/>
      <c r="G61" s="84"/>
      <c r="H61" s="84"/>
      <c r="I61" s="84"/>
      <c r="J61" s="323"/>
      <c r="K61" s="324"/>
      <c r="L61" s="324"/>
      <c r="M61" s="324"/>
      <c r="N61" s="324"/>
      <c r="O61" s="338"/>
      <c r="P61" s="323"/>
      <c r="Q61" s="324"/>
      <c r="R61" s="324"/>
      <c r="S61" s="324"/>
      <c r="T61" s="324"/>
      <c r="U61" s="338"/>
      <c r="V61" s="323"/>
      <c r="W61" s="324"/>
      <c r="X61" s="324"/>
      <c r="Y61" s="324"/>
      <c r="Z61" s="324"/>
      <c r="AA61" s="338"/>
      <c r="AB61" s="323"/>
      <c r="AC61" s="324"/>
      <c r="AD61" s="324"/>
      <c r="AE61" s="324"/>
      <c r="AF61" s="324"/>
      <c r="AG61" s="338"/>
      <c r="AH61" s="323"/>
      <c r="AI61" s="324"/>
      <c r="AJ61" s="324"/>
      <c r="AK61" s="324"/>
      <c r="AL61" s="324"/>
      <c r="AM61" s="338"/>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3">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3">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3">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3">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3">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3">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3">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3">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3">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3">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3">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3">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3">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3">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3">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3">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3">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3">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3">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3">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3">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3">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3">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3">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3">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3">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3">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3">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3">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3">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3">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3">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3">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3">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3">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3">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3">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3">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3">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3">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3">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3">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3">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3">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3">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3">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3">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3">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3">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3">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3">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3">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3">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3">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3">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3">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3">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3">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3">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3">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3">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3">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3">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3">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3">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3">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3">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3">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3">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3">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3">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3">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3">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3">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3">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3">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3">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3">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3">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3">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3">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3">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3">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3">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3">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3">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3">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3">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3">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3">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3">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3">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3">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3">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3">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3">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3">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3">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3">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3">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3">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3">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3">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3">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3">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3">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3">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3">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3">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3">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3">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3">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3">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3">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3">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3">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3">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3">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3">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3">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3">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3">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3">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3">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3">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3">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3">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3">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3">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3">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3">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3">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3">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3">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3">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3">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3">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3">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3">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3">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3">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3">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3">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3">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3">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3">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3">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3">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3">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3">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3">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3">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3">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3">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3">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3">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3">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3">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3">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3">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3">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3">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3">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3">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3">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3">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3">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3">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3">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3">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3">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3">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3">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3">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3">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3">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3">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3">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3">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3">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3">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3">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3">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3">
      <c r="A245" s="84"/>
    </row>
    <row r="246" spans="1:60" x14ac:dyDescent="0.3">
      <c r="A246" s="84"/>
    </row>
    <row r="247" spans="1:60" x14ac:dyDescent="0.3">
      <c r="A247" s="84"/>
    </row>
    <row r="248" spans="1:60" x14ac:dyDescent="0.3">
      <c r="A248" s="84"/>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7" sqref="C7"/>
    </sheetView>
  </sheetViews>
  <sheetFormatPr baseColWidth="10" defaultRowHeight="14.4" x14ac:dyDescent="0.3"/>
  <cols>
    <col min="2" max="2" width="24.109375" customWidth="1"/>
    <col min="3" max="3" width="70.109375" customWidth="1"/>
    <col min="4" max="4" width="29.88671875" customWidth="1"/>
  </cols>
  <sheetData>
    <row r="1" spans="1:37" ht="23.4" x14ac:dyDescent="0.3">
      <c r="A1" s="84"/>
      <c r="B1" s="358" t="s">
        <v>55</v>
      </c>
      <c r="C1" s="358"/>
      <c r="D1" s="358"/>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3">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2" x14ac:dyDescent="0.3">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0.4" x14ac:dyDescent="0.3">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0.4" x14ac:dyDescent="0.3">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0.4" x14ac:dyDescent="0.3">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5.599999999999994" x14ac:dyDescent="0.3">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0.4" x14ac:dyDescent="0.3">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3">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x14ac:dyDescent="0.3">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3">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3">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3">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3">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3">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3">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3">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3">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3">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3">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3">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3">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3">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3">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3">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3">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3">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3">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3">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3">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3">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3">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3">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3">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3">
      <c r="A35" s="84"/>
    </row>
    <row r="36" spans="1:31" x14ac:dyDescent="0.3">
      <c r="A36" s="84"/>
    </row>
    <row r="37" spans="1:31" x14ac:dyDescent="0.3">
      <c r="A37" s="84"/>
    </row>
    <row r="38" spans="1:31" x14ac:dyDescent="0.3">
      <c r="A38" s="84"/>
    </row>
    <row r="39" spans="1:31" x14ac:dyDescent="0.3">
      <c r="A39" s="84"/>
    </row>
    <row r="40" spans="1:31" x14ac:dyDescent="0.3">
      <c r="A40" s="84"/>
    </row>
    <row r="41" spans="1:31" x14ac:dyDescent="0.3">
      <c r="A41" s="84"/>
    </row>
    <row r="42" spans="1:31" x14ac:dyDescent="0.3">
      <c r="A42" s="84"/>
    </row>
    <row r="43" spans="1:31" x14ac:dyDescent="0.3">
      <c r="A43" s="84"/>
    </row>
    <row r="44" spans="1:31" x14ac:dyDescent="0.3">
      <c r="A44" s="84"/>
    </row>
    <row r="45" spans="1:31" x14ac:dyDescent="0.3">
      <c r="A45" s="84"/>
    </row>
    <row r="46" spans="1:31" x14ac:dyDescent="0.3">
      <c r="A46" s="84"/>
    </row>
    <row r="47" spans="1:31" x14ac:dyDescent="0.3">
      <c r="A47" s="84"/>
    </row>
    <row r="48" spans="1:31" x14ac:dyDescent="0.3">
      <c r="A48" s="84"/>
    </row>
    <row r="49" spans="1:1" x14ac:dyDescent="0.3">
      <c r="A49" s="84"/>
    </row>
    <row r="50" spans="1:1" x14ac:dyDescent="0.3">
      <c r="A50" s="84"/>
    </row>
    <row r="51" spans="1:1" x14ac:dyDescent="0.3">
      <c r="A51" s="84"/>
    </row>
    <row r="52" spans="1:1" x14ac:dyDescent="0.3">
      <c r="A52" s="84"/>
    </row>
    <row r="53" spans="1:1" x14ac:dyDescent="0.3">
      <c r="A53" s="84"/>
    </row>
    <row r="54" spans="1:1" x14ac:dyDescent="0.3">
      <c r="A54" s="84"/>
    </row>
    <row r="55" spans="1:1" x14ac:dyDescent="0.3">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A6" sqref="A6"/>
    </sheetView>
  </sheetViews>
  <sheetFormatPr baseColWidth="10" defaultRowHeight="14.4" x14ac:dyDescent="0.3"/>
  <cols>
    <col min="2" max="2" width="40.44140625" customWidth="1"/>
    <col min="3" max="3" width="74.88671875" customWidth="1"/>
    <col min="4" max="4" width="135" bestFit="1" customWidth="1"/>
    <col min="5" max="5" width="144.6640625" bestFit="1" customWidth="1"/>
  </cols>
  <sheetData>
    <row r="1" spans="1:21" ht="32.4" x14ac:dyDescent="0.3">
      <c r="A1" s="84"/>
      <c r="B1" s="359" t="s">
        <v>63</v>
      </c>
      <c r="C1" s="359"/>
      <c r="D1" s="359"/>
      <c r="E1" s="84"/>
      <c r="F1" s="84"/>
      <c r="G1" s="84"/>
      <c r="H1" s="84"/>
      <c r="I1" s="84"/>
      <c r="J1" s="84"/>
      <c r="K1" s="84"/>
      <c r="L1" s="84"/>
      <c r="M1" s="84"/>
      <c r="N1" s="84"/>
      <c r="O1" s="84"/>
      <c r="P1" s="84"/>
      <c r="Q1" s="84"/>
      <c r="R1" s="84"/>
      <c r="S1" s="84"/>
      <c r="T1" s="84"/>
      <c r="U1" s="84"/>
    </row>
    <row r="2" spans="1:21" x14ac:dyDescent="0.3">
      <c r="A2" s="84"/>
      <c r="B2" s="84"/>
      <c r="C2" s="84"/>
      <c r="D2" s="84"/>
      <c r="E2" s="84"/>
      <c r="F2" s="84"/>
      <c r="G2" s="84"/>
      <c r="H2" s="84"/>
      <c r="I2" s="84"/>
      <c r="J2" s="84"/>
      <c r="K2" s="84"/>
      <c r="L2" s="84"/>
      <c r="M2" s="84"/>
      <c r="N2" s="84"/>
      <c r="O2" s="84"/>
      <c r="P2" s="84"/>
      <c r="Q2" s="84"/>
      <c r="R2" s="84"/>
      <c r="S2" s="84"/>
      <c r="T2" s="84"/>
      <c r="U2" s="84"/>
    </row>
    <row r="3" spans="1:21" ht="30" x14ac:dyDescent="0.3">
      <c r="A3" s="84"/>
      <c r="B3" s="105"/>
      <c r="C3" s="36" t="s">
        <v>56</v>
      </c>
      <c r="D3" s="36" t="s">
        <v>57</v>
      </c>
      <c r="E3" s="84"/>
      <c r="F3" s="84"/>
      <c r="G3" s="84"/>
      <c r="H3" s="84"/>
      <c r="I3" s="84"/>
      <c r="J3" s="84"/>
      <c r="K3" s="84"/>
      <c r="L3" s="84"/>
      <c r="M3" s="84"/>
      <c r="N3" s="84"/>
      <c r="O3" s="84"/>
      <c r="P3" s="84"/>
      <c r="Q3" s="84"/>
      <c r="R3" s="84"/>
      <c r="S3" s="84"/>
      <c r="T3" s="84"/>
      <c r="U3" s="84"/>
    </row>
    <row r="4" spans="1:21" ht="32.4" x14ac:dyDescent="0.3">
      <c r="A4" s="104" t="s">
        <v>83</v>
      </c>
      <c r="B4" s="39" t="s">
        <v>101</v>
      </c>
      <c r="C4" s="44" t="s">
        <v>157</v>
      </c>
      <c r="D4" s="37" t="s">
        <v>97</v>
      </c>
      <c r="E4" s="84"/>
      <c r="F4" s="84"/>
      <c r="G4" s="84"/>
      <c r="H4" s="84"/>
      <c r="I4" s="84"/>
      <c r="J4" s="84"/>
      <c r="K4" s="84"/>
      <c r="L4" s="84"/>
      <c r="M4" s="84"/>
      <c r="N4" s="84"/>
      <c r="O4" s="84"/>
      <c r="P4" s="84"/>
      <c r="Q4" s="84"/>
      <c r="R4" s="84"/>
      <c r="S4" s="84"/>
      <c r="T4" s="84"/>
      <c r="U4" s="84"/>
    </row>
    <row r="5" spans="1:21" ht="64.8" x14ac:dyDescent="0.3">
      <c r="A5" s="104" t="s">
        <v>84</v>
      </c>
      <c r="B5" s="40" t="s">
        <v>59</v>
      </c>
      <c r="C5" s="45" t="s">
        <v>93</v>
      </c>
      <c r="D5" s="38" t="s">
        <v>98</v>
      </c>
      <c r="E5" s="84"/>
      <c r="F5" s="84"/>
      <c r="G5" s="84"/>
      <c r="H5" s="84"/>
      <c r="I5" s="84"/>
      <c r="J5" s="84"/>
      <c r="K5" s="84"/>
      <c r="L5" s="84"/>
      <c r="M5" s="84"/>
      <c r="N5" s="84"/>
      <c r="O5" s="84"/>
      <c r="P5" s="84"/>
      <c r="Q5" s="84"/>
      <c r="R5" s="84"/>
      <c r="S5" s="84"/>
      <c r="T5" s="84"/>
      <c r="U5" s="84"/>
    </row>
    <row r="6" spans="1:21" ht="64.8" x14ac:dyDescent="0.3">
      <c r="A6" s="104" t="s">
        <v>81</v>
      </c>
      <c r="B6" s="41" t="s">
        <v>60</v>
      </c>
      <c r="C6" s="45" t="s">
        <v>94</v>
      </c>
      <c r="D6" s="38" t="s">
        <v>100</v>
      </c>
      <c r="E6" s="84"/>
      <c r="F6" s="84"/>
      <c r="G6" s="84"/>
      <c r="H6" s="84"/>
      <c r="I6" s="84"/>
      <c r="J6" s="84"/>
      <c r="K6" s="84"/>
      <c r="L6" s="84"/>
      <c r="M6" s="84"/>
      <c r="N6" s="84"/>
      <c r="O6" s="84"/>
      <c r="P6" s="84"/>
      <c r="Q6" s="84"/>
      <c r="R6" s="84"/>
      <c r="S6" s="84"/>
      <c r="T6" s="84"/>
      <c r="U6" s="84"/>
    </row>
    <row r="7" spans="1:21" ht="97.2" x14ac:dyDescent="0.3">
      <c r="A7" s="104" t="s">
        <v>7</v>
      </c>
      <c r="B7" s="42" t="s">
        <v>61</v>
      </c>
      <c r="C7" s="45" t="s">
        <v>95</v>
      </c>
      <c r="D7" s="38" t="s">
        <v>99</v>
      </c>
      <c r="E7" s="84"/>
      <c r="F7" s="84"/>
      <c r="G7" s="84"/>
      <c r="H7" s="84"/>
      <c r="I7" s="84"/>
      <c r="J7" s="84"/>
      <c r="K7" s="84"/>
      <c r="L7" s="84"/>
      <c r="M7" s="84"/>
      <c r="N7" s="84"/>
      <c r="O7" s="84"/>
      <c r="P7" s="84"/>
      <c r="Q7" s="84"/>
      <c r="R7" s="84"/>
      <c r="S7" s="84"/>
      <c r="T7" s="84"/>
      <c r="U7" s="84"/>
    </row>
    <row r="8" spans="1:21" ht="64.8" x14ac:dyDescent="0.3">
      <c r="A8" s="104" t="s">
        <v>85</v>
      </c>
      <c r="B8" s="43" t="s">
        <v>62</v>
      </c>
      <c r="C8" s="45" t="s">
        <v>96</v>
      </c>
      <c r="D8" s="38" t="s">
        <v>118</v>
      </c>
      <c r="E8" s="84"/>
      <c r="F8" s="84"/>
      <c r="G8" s="84"/>
      <c r="H8" s="84"/>
      <c r="I8" s="84"/>
      <c r="J8" s="84"/>
      <c r="K8" s="84"/>
      <c r="L8" s="84"/>
      <c r="M8" s="84"/>
      <c r="N8" s="84"/>
      <c r="O8" s="84"/>
      <c r="P8" s="84"/>
      <c r="Q8" s="84"/>
      <c r="R8" s="84"/>
      <c r="S8" s="84"/>
      <c r="T8" s="84"/>
      <c r="U8" s="84"/>
    </row>
    <row r="9" spans="1:21" ht="20.399999999999999" x14ac:dyDescent="0.3">
      <c r="A9" s="104"/>
      <c r="B9" s="104"/>
      <c r="C9" s="106"/>
      <c r="D9" s="106"/>
      <c r="E9" s="84"/>
      <c r="F9" s="84"/>
      <c r="G9" s="84"/>
      <c r="H9" s="84"/>
      <c r="I9" s="84"/>
      <c r="J9" s="84"/>
      <c r="K9" s="84"/>
      <c r="L9" s="84"/>
      <c r="M9" s="84"/>
      <c r="N9" s="84"/>
      <c r="O9" s="84"/>
      <c r="P9" s="84"/>
      <c r="Q9" s="84"/>
      <c r="R9" s="84"/>
      <c r="S9" s="84"/>
      <c r="T9" s="84"/>
      <c r="U9" s="84"/>
    </row>
    <row r="10" spans="1:21" x14ac:dyDescent="0.3">
      <c r="A10" s="104"/>
      <c r="B10" s="107"/>
      <c r="C10" s="107"/>
      <c r="D10" s="107"/>
      <c r="E10" s="84"/>
      <c r="F10" s="84"/>
      <c r="G10" s="84"/>
      <c r="H10" s="84"/>
      <c r="I10" s="84"/>
      <c r="J10" s="84"/>
      <c r="K10" s="84"/>
      <c r="L10" s="84"/>
      <c r="M10" s="84"/>
      <c r="N10" s="84"/>
      <c r="O10" s="84"/>
      <c r="P10" s="84"/>
      <c r="Q10" s="84"/>
      <c r="R10" s="84"/>
      <c r="S10" s="84"/>
      <c r="T10" s="84"/>
      <c r="U10" s="84"/>
    </row>
    <row r="11" spans="1:21" x14ac:dyDescent="0.3">
      <c r="A11" s="104"/>
      <c r="B11" s="104" t="s">
        <v>91</v>
      </c>
      <c r="C11" s="104" t="s">
        <v>145</v>
      </c>
      <c r="D11" s="104" t="s">
        <v>152</v>
      </c>
      <c r="E11" s="84"/>
      <c r="F11" s="84"/>
      <c r="G11" s="84"/>
      <c r="H11" s="84"/>
      <c r="I11" s="84"/>
      <c r="J11" s="84"/>
      <c r="K11" s="84"/>
      <c r="L11" s="84"/>
      <c r="M11" s="84"/>
      <c r="N11" s="84"/>
      <c r="O11" s="84"/>
      <c r="P11" s="84"/>
      <c r="Q11" s="84"/>
      <c r="R11" s="84"/>
      <c r="S11" s="84"/>
      <c r="T11" s="84"/>
      <c r="U11" s="84"/>
    </row>
    <row r="12" spans="1:21" x14ac:dyDescent="0.3">
      <c r="A12" s="104"/>
      <c r="B12" s="104" t="s">
        <v>89</v>
      </c>
      <c r="C12" s="104" t="s">
        <v>149</v>
      </c>
      <c r="D12" s="104" t="s">
        <v>153</v>
      </c>
      <c r="E12" s="84"/>
      <c r="F12" s="84"/>
      <c r="G12" s="84"/>
      <c r="H12" s="84"/>
      <c r="I12" s="84"/>
      <c r="J12" s="84"/>
      <c r="K12" s="84"/>
      <c r="L12" s="84"/>
      <c r="M12" s="84"/>
      <c r="N12" s="84"/>
      <c r="O12" s="84"/>
      <c r="P12" s="84"/>
      <c r="Q12" s="84"/>
      <c r="R12" s="84"/>
      <c r="S12" s="84"/>
      <c r="T12" s="84"/>
      <c r="U12" s="84"/>
    </row>
    <row r="13" spans="1:21" x14ac:dyDescent="0.3">
      <c r="A13" s="104"/>
      <c r="B13" s="104"/>
      <c r="C13" s="104" t="s">
        <v>148</v>
      </c>
      <c r="D13" s="104" t="s">
        <v>154</v>
      </c>
      <c r="E13" s="84"/>
      <c r="F13" s="84"/>
      <c r="G13" s="84"/>
      <c r="H13" s="84"/>
      <c r="I13" s="84"/>
      <c r="J13" s="84"/>
      <c r="K13" s="84"/>
      <c r="L13" s="84"/>
      <c r="M13" s="84"/>
      <c r="N13" s="84"/>
      <c r="O13" s="84"/>
      <c r="P13" s="84"/>
      <c r="Q13" s="84"/>
      <c r="R13" s="84"/>
      <c r="S13" s="84"/>
      <c r="T13" s="84"/>
      <c r="U13" s="84"/>
    </row>
    <row r="14" spans="1:21" x14ac:dyDescent="0.3">
      <c r="A14" s="104"/>
      <c r="B14" s="104"/>
      <c r="C14" s="104" t="s">
        <v>150</v>
      </c>
      <c r="D14" s="104" t="s">
        <v>155</v>
      </c>
      <c r="E14" s="84"/>
      <c r="F14" s="84"/>
      <c r="G14" s="84"/>
      <c r="H14" s="84"/>
      <c r="I14" s="84"/>
      <c r="J14" s="84"/>
      <c r="K14" s="84"/>
      <c r="L14" s="84"/>
      <c r="M14" s="84"/>
      <c r="N14" s="84"/>
      <c r="O14" s="84"/>
      <c r="P14" s="84"/>
      <c r="Q14" s="84"/>
      <c r="R14" s="84"/>
      <c r="S14" s="84"/>
      <c r="T14" s="84"/>
      <c r="U14" s="84"/>
    </row>
    <row r="15" spans="1:21" x14ac:dyDescent="0.3">
      <c r="A15" s="104"/>
      <c r="B15" s="104"/>
      <c r="C15" s="104" t="s">
        <v>151</v>
      </c>
      <c r="D15" s="104" t="s">
        <v>156</v>
      </c>
      <c r="E15" s="84"/>
      <c r="F15" s="84"/>
      <c r="G15" s="84"/>
      <c r="H15" s="84"/>
      <c r="I15" s="84"/>
      <c r="J15" s="84"/>
      <c r="K15" s="84"/>
      <c r="L15" s="84"/>
      <c r="M15" s="84"/>
      <c r="N15" s="84"/>
      <c r="O15" s="84"/>
      <c r="P15" s="84"/>
      <c r="Q15" s="84"/>
      <c r="R15" s="84"/>
      <c r="S15" s="84"/>
      <c r="T15" s="84"/>
      <c r="U15" s="84"/>
    </row>
    <row r="16" spans="1:21" x14ac:dyDescent="0.3">
      <c r="A16" s="104"/>
      <c r="B16" s="104"/>
      <c r="C16" s="104"/>
      <c r="D16" s="104"/>
      <c r="E16" s="84"/>
      <c r="F16" s="84"/>
      <c r="G16" s="84"/>
      <c r="H16" s="84"/>
      <c r="I16" s="84"/>
      <c r="J16" s="84"/>
      <c r="K16" s="84"/>
      <c r="L16" s="84"/>
      <c r="M16" s="84"/>
      <c r="N16" s="84"/>
      <c r="O16" s="84"/>
    </row>
    <row r="17" spans="1:15" x14ac:dyDescent="0.3">
      <c r="A17" s="104"/>
      <c r="B17" s="104"/>
      <c r="C17" s="104"/>
      <c r="D17" s="104"/>
      <c r="E17" s="84"/>
      <c r="F17" s="84"/>
      <c r="G17" s="84"/>
      <c r="H17" s="84"/>
      <c r="I17" s="84"/>
      <c r="J17" s="84"/>
      <c r="K17" s="84"/>
      <c r="L17" s="84"/>
      <c r="M17" s="84"/>
      <c r="N17" s="84"/>
      <c r="O17" s="84"/>
    </row>
    <row r="18" spans="1:15" x14ac:dyDescent="0.3">
      <c r="A18" s="104"/>
      <c r="B18" s="108"/>
      <c r="C18" s="108"/>
      <c r="D18" s="108"/>
      <c r="E18" s="84"/>
      <c r="F18" s="84"/>
      <c r="G18" s="84"/>
      <c r="H18" s="84"/>
      <c r="I18" s="84"/>
      <c r="J18" s="84"/>
      <c r="K18" s="84"/>
      <c r="L18" s="84"/>
      <c r="M18" s="84"/>
      <c r="N18" s="84"/>
      <c r="O18" s="84"/>
    </row>
    <row r="19" spans="1:15" x14ac:dyDescent="0.3">
      <c r="A19" s="104"/>
      <c r="B19" s="108"/>
      <c r="C19" s="108"/>
      <c r="D19" s="108"/>
      <c r="E19" s="84"/>
      <c r="F19" s="84"/>
      <c r="G19" s="84"/>
      <c r="H19" s="84"/>
      <c r="I19" s="84"/>
      <c r="J19" s="84"/>
      <c r="K19" s="84"/>
      <c r="L19" s="84"/>
      <c r="M19" s="84"/>
      <c r="N19" s="84"/>
      <c r="O19" s="84"/>
    </row>
    <row r="20" spans="1:15" x14ac:dyDescent="0.3">
      <c r="A20" s="104"/>
      <c r="B20" s="108"/>
      <c r="C20" s="108"/>
      <c r="D20" s="108"/>
      <c r="E20" s="84"/>
      <c r="F20" s="84"/>
      <c r="G20" s="84"/>
      <c r="H20" s="84"/>
      <c r="I20" s="84"/>
      <c r="J20" s="84"/>
      <c r="K20" s="84"/>
      <c r="L20" s="84"/>
      <c r="M20" s="84"/>
      <c r="N20" s="84"/>
      <c r="O20" s="84"/>
    </row>
    <row r="21" spans="1:15" x14ac:dyDescent="0.3">
      <c r="A21" s="104"/>
      <c r="B21" s="108"/>
      <c r="C21" s="108"/>
      <c r="D21" s="108"/>
      <c r="E21" s="84"/>
      <c r="F21" s="84"/>
      <c r="G21" s="84"/>
      <c r="H21" s="84"/>
      <c r="I21" s="84"/>
      <c r="J21" s="84"/>
      <c r="K21" s="84"/>
      <c r="L21" s="84"/>
      <c r="M21" s="84"/>
      <c r="N21" s="84"/>
      <c r="O21" s="84"/>
    </row>
    <row r="22" spans="1:15" ht="20.399999999999999" x14ac:dyDescent="0.3">
      <c r="A22" s="104"/>
      <c r="B22" s="104"/>
      <c r="C22" s="106"/>
      <c r="D22" s="106"/>
      <c r="E22" s="84"/>
      <c r="F22" s="84"/>
      <c r="G22" s="84"/>
      <c r="H22" s="84"/>
      <c r="I22" s="84"/>
      <c r="J22" s="84"/>
      <c r="K22" s="84"/>
      <c r="L22" s="84"/>
      <c r="M22" s="84"/>
      <c r="N22" s="84"/>
      <c r="O22" s="84"/>
    </row>
    <row r="23" spans="1:15" ht="20.399999999999999" x14ac:dyDescent="0.3">
      <c r="A23" s="104"/>
      <c r="B23" s="104"/>
      <c r="C23" s="106"/>
      <c r="D23" s="106"/>
      <c r="E23" s="84"/>
      <c r="F23" s="84"/>
      <c r="G23" s="84"/>
      <c r="H23" s="84"/>
      <c r="I23" s="84"/>
      <c r="J23" s="84"/>
      <c r="K23" s="84"/>
      <c r="L23" s="84"/>
      <c r="M23" s="84"/>
      <c r="N23" s="84"/>
      <c r="O23" s="84"/>
    </row>
    <row r="24" spans="1:15" ht="20.399999999999999" x14ac:dyDescent="0.3">
      <c r="A24" s="104"/>
      <c r="B24" s="104"/>
      <c r="C24" s="106"/>
      <c r="D24" s="106"/>
      <c r="E24" s="84"/>
      <c r="F24" s="84"/>
      <c r="G24" s="84"/>
      <c r="H24" s="84"/>
      <c r="I24" s="84"/>
      <c r="J24" s="84"/>
      <c r="K24" s="84"/>
      <c r="L24" s="84"/>
      <c r="M24" s="84"/>
      <c r="N24" s="84"/>
      <c r="O24" s="84"/>
    </row>
    <row r="25" spans="1:15" ht="20.399999999999999" x14ac:dyDescent="0.3">
      <c r="A25" s="104"/>
      <c r="B25" s="104"/>
      <c r="C25" s="106"/>
      <c r="D25" s="106"/>
      <c r="E25" s="84"/>
      <c r="F25" s="84"/>
      <c r="G25" s="84"/>
      <c r="H25" s="84"/>
      <c r="I25" s="84"/>
      <c r="J25" s="84"/>
      <c r="K25" s="84"/>
      <c r="L25" s="84"/>
      <c r="M25" s="84"/>
      <c r="N25" s="84"/>
      <c r="O25" s="84"/>
    </row>
    <row r="26" spans="1:15" ht="20.399999999999999" x14ac:dyDescent="0.3">
      <c r="A26" s="104"/>
      <c r="B26" s="104"/>
      <c r="C26" s="106"/>
      <c r="D26" s="106"/>
      <c r="E26" s="84"/>
      <c r="F26" s="84"/>
      <c r="G26" s="84"/>
      <c r="H26" s="84"/>
      <c r="I26" s="84"/>
      <c r="J26" s="84"/>
      <c r="K26" s="84"/>
      <c r="L26" s="84"/>
      <c r="M26" s="84"/>
      <c r="N26" s="84"/>
      <c r="O26" s="84"/>
    </row>
    <row r="27" spans="1:15" ht="20.399999999999999" x14ac:dyDescent="0.3">
      <c r="A27" s="104"/>
      <c r="B27" s="104"/>
      <c r="C27" s="106"/>
      <c r="D27" s="106"/>
      <c r="E27" s="84"/>
      <c r="F27" s="84"/>
      <c r="G27" s="84"/>
      <c r="H27" s="84"/>
      <c r="I27" s="84"/>
      <c r="J27" s="84"/>
      <c r="K27" s="84"/>
      <c r="L27" s="84"/>
      <c r="M27" s="84"/>
      <c r="N27" s="84"/>
      <c r="O27" s="84"/>
    </row>
    <row r="28" spans="1:15" ht="20.399999999999999" x14ac:dyDescent="0.3">
      <c r="A28" s="104"/>
      <c r="B28" s="104"/>
      <c r="C28" s="106"/>
      <c r="D28" s="106"/>
      <c r="E28" s="84"/>
      <c r="F28" s="84"/>
      <c r="G28" s="84"/>
      <c r="H28" s="84"/>
      <c r="I28" s="84"/>
      <c r="J28" s="84"/>
      <c r="K28" s="84"/>
      <c r="L28" s="84"/>
      <c r="M28" s="84"/>
      <c r="N28" s="84"/>
      <c r="O28" s="84"/>
    </row>
    <row r="29" spans="1:15" ht="20.399999999999999" x14ac:dyDescent="0.3">
      <c r="A29" s="104"/>
      <c r="B29" s="104"/>
      <c r="C29" s="106"/>
      <c r="D29" s="106"/>
      <c r="E29" s="84"/>
      <c r="F29" s="84"/>
      <c r="G29" s="84"/>
      <c r="H29" s="84"/>
      <c r="I29" s="84"/>
      <c r="J29" s="84"/>
      <c r="K29" s="84"/>
      <c r="L29" s="84"/>
      <c r="M29" s="84"/>
      <c r="N29" s="84"/>
      <c r="O29" s="84"/>
    </row>
    <row r="30" spans="1:15" ht="20.399999999999999" x14ac:dyDescent="0.3">
      <c r="A30" s="104"/>
      <c r="B30" s="104"/>
      <c r="C30" s="106"/>
      <c r="D30" s="106"/>
      <c r="E30" s="84"/>
      <c r="F30" s="84"/>
      <c r="G30" s="84"/>
      <c r="H30" s="84"/>
      <c r="I30" s="84"/>
      <c r="J30" s="84"/>
      <c r="K30" s="84"/>
      <c r="L30" s="84"/>
      <c r="M30" s="84"/>
      <c r="N30" s="84"/>
      <c r="O30" s="84"/>
    </row>
    <row r="31" spans="1:15" ht="20.399999999999999" x14ac:dyDescent="0.3">
      <c r="A31" s="104"/>
      <c r="B31" s="104"/>
      <c r="C31" s="106"/>
      <c r="D31" s="106"/>
      <c r="E31" s="84"/>
      <c r="F31" s="84"/>
      <c r="G31" s="84"/>
      <c r="H31" s="84"/>
      <c r="I31" s="84"/>
      <c r="J31" s="84"/>
      <c r="K31" s="84"/>
      <c r="L31" s="84"/>
      <c r="M31" s="84"/>
      <c r="N31" s="84"/>
      <c r="O31" s="84"/>
    </row>
    <row r="32" spans="1:15" ht="20.399999999999999" x14ac:dyDescent="0.3">
      <c r="A32" s="104"/>
      <c r="B32" s="104"/>
      <c r="C32" s="106"/>
      <c r="D32" s="106"/>
      <c r="E32" s="84"/>
      <c r="F32" s="84"/>
      <c r="G32" s="84"/>
      <c r="H32" s="84"/>
      <c r="I32" s="84"/>
      <c r="J32" s="84"/>
      <c r="K32" s="84"/>
      <c r="L32" s="84"/>
      <c r="M32" s="84"/>
      <c r="N32" s="84"/>
      <c r="O32" s="84"/>
    </row>
    <row r="33" spans="1:15" ht="20.399999999999999" x14ac:dyDescent="0.3">
      <c r="A33" s="104"/>
      <c r="B33" s="104"/>
      <c r="C33" s="106"/>
      <c r="D33" s="106"/>
      <c r="E33" s="84"/>
      <c r="F33" s="84"/>
      <c r="G33" s="84"/>
      <c r="H33" s="84"/>
      <c r="I33" s="84"/>
      <c r="J33" s="84"/>
      <c r="K33" s="84"/>
      <c r="L33" s="84"/>
      <c r="M33" s="84"/>
      <c r="N33" s="84"/>
      <c r="O33" s="84"/>
    </row>
    <row r="34" spans="1:15" ht="20.399999999999999" x14ac:dyDescent="0.3">
      <c r="A34" s="104"/>
      <c r="B34" s="104"/>
      <c r="C34" s="106"/>
      <c r="D34" s="106"/>
      <c r="E34" s="84"/>
      <c r="F34" s="84"/>
      <c r="G34" s="84"/>
      <c r="H34" s="84"/>
      <c r="I34" s="84"/>
      <c r="J34" s="84"/>
      <c r="K34" s="84"/>
      <c r="L34" s="84"/>
      <c r="M34" s="84"/>
      <c r="N34" s="84"/>
      <c r="O34" s="84"/>
    </row>
    <row r="35" spans="1:15" ht="20.399999999999999" x14ac:dyDescent="0.3">
      <c r="A35" s="104"/>
      <c r="B35" s="104"/>
      <c r="C35" s="106"/>
      <c r="D35" s="106"/>
      <c r="E35" s="84"/>
      <c r="F35" s="84"/>
      <c r="G35" s="84"/>
      <c r="H35" s="84"/>
      <c r="I35" s="84"/>
      <c r="J35" s="84"/>
      <c r="K35" s="84"/>
      <c r="L35" s="84"/>
      <c r="M35" s="84"/>
      <c r="N35" s="84"/>
      <c r="O35" s="84"/>
    </row>
    <row r="36" spans="1:15" ht="20.399999999999999" x14ac:dyDescent="0.3">
      <c r="A36" s="104"/>
      <c r="B36" s="104"/>
      <c r="C36" s="106"/>
      <c r="D36" s="106"/>
      <c r="E36" s="84"/>
      <c r="F36" s="84"/>
      <c r="G36" s="84"/>
      <c r="H36" s="84"/>
      <c r="I36" s="84"/>
      <c r="J36" s="84"/>
      <c r="K36" s="84"/>
      <c r="L36" s="84"/>
      <c r="M36" s="84"/>
      <c r="N36" s="84"/>
      <c r="O36" s="84"/>
    </row>
    <row r="37" spans="1:15" ht="20.399999999999999" x14ac:dyDescent="0.3">
      <c r="A37" s="104"/>
      <c r="B37" s="104"/>
      <c r="C37" s="106"/>
      <c r="D37" s="106"/>
      <c r="E37" s="84"/>
      <c r="F37" s="84"/>
      <c r="G37" s="84"/>
      <c r="H37" s="84"/>
      <c r="I37" s="84"/>
      <c r="J37" s="84"/>
      <c r="K37" s="84"/>
      <c r="L37" s="84"/>
      <c r="M37" s="84"/>
      <c r="N37" s="84"/>
      <c r="O37" s="84"/>
    </row>
    <row r="38" spans="1:15" ht="20.399999999999999" x14ac:dyDescent="0.3">
      <c r="A38" s="104"/>
      <c r="B38" s="104"/>
      <c r="C38" s="106"/>
      <c r="D38" s="106"/>
      <c r="E38" s="84"/>
      <c r="F38" s="84"/>
      <c r="G38" s="84"/>
      <c r="H38" s="84"/>
      <c r="I38" s="84"/>
      <c r="J38" s="84"/>
      <c r="K38" s="84"/>
      <c r="L38" s="84"/>
      <c r="M38" s="84"/>
      <c r="N38" s="84"/>
      <c r="O38" s="84"/>
    </row>
    <row r="39" spans="1:15" ht="20.399999999999999" x14ac:dyDescent="0.3">
      <c r="A39" s="104"/>
      <c r="B39" s="104"/>
      <c r="C39" s="106"/>
      <c r="D39" s="106"/>
      <c r="E39" s="84"/>
      <c r="F39" s="84"/>
      <c r="G39" s="84"/>
      <c r="H39" s="84"/>
      <c r="I39" s="84"/>
      <c r="J39" s="84"/>
      <c r="K39" s="84"/>
      <c r="L39" s="84"/>
      <c r="M39" s="84"/>
      <c r="N39" s="84"/>
      <c r="O39" s="84"/>
    </row>
    <row r="40" spans="1:15" ht="20.399999999999999" x14ac:dyDescent="0.3">
      <c r="A40" s="104"/>
      <c r="B40" s="104"/>
      <c r="C40" s="106"/>
      <c r="D40" s="106"/>
      <c r="E40" s="84"/>
      <c r="F40" s="84"/>
      <c r="G40" s="84"/>
      <c r="H40" s="84"/>
      <c r="I40" s="84"/>
      <c r="J40" s="84"/>
      <c r="K40" s="84"/>
      <c r="L40" s="84"/>
      <c r="M40" s="84"/>
      <c r="N40" s="84"/>
      <c r="O40" s="84"/>
    </row>
    <row r="41" spans="1:15" ht="20.399999999999999" x14ac:dyDescent="0.3">
      <c r="A41" s="104"/>
      <c r="B41" s="104"/>
      <c r="C41" s="106"/>
      <c r="D41" s="106"/>
      <c r="E41" s="84"/>
      <c r="F41" s="84"/>
      <c r="G41" s="84"/>
      <c r="H41" s="84"/>
      <c r="I41" s="84"/>
      <c r="J41" s="84"/>
      <c r="K41" s="84"/>
      <c r="L41" s="84"/>
      <c r="M41" s="84"/>
      <c r="N41" s="84"/>
      <c r="O41" s="84"/>
    </row>
    <row r="42" spans="1:15" ht="20.399999999999999" x14ac:dyDescent="0.3">
      <c r="A42" s="104"/>
      <c r="B42" s="104"/>
      <c r="C42" s="106"/>
      <c r="D42" s="106"/>
      <c r="E42" s="84"/>
      <c r="F42" s="84"/>
      <c r="G42" s="84"/>
      <c r="H42" s="84"/>
      <c r="I42" s="84"/>
      <c r="J42" s="84"/>
      <c r="K42" s="84"/>
      <c r="L42" s="84"/>
      <c r="M42" s="84"/>
      <c r="N42" s="84"/>
      <c r="O42" s="84"/>
    </row>
    <row r="43" spans="1:15" ht="20.399999999999999" x14ac:dyDescent="0.3">
      <c r="A43" s="104"/>
      <c r="B43" s="104"/>
      <c r="C43" s="106"/>
      <c r="D43" s="106"/>
      <c r="E43" s="84"/>
      <c r="F43" s="84"/>
      <c r="G43" s="84"/>
      <c r="H43" s="84"/>
      <c r="I43" s="84"/>
      <c r="J43" s="84"/>
      <c r="K43" s="84"/>
      <c r="L43" s="84"/>
      <c r="M43" s="84"/>
      <c r="N43" s="84"/>
      <c r="O43" s="84"/>
    </row>
    <row r="44" spans="1:15" ht="20.399999999999999" x14ac:dyDescent="0.3">
      <c r="A44" s="104"/>
      <c r="B44" s="104"/>
      <c r="C44" s="106"/>
      <c r="D44" s="106"/>
      <c r="E44" s="84"/>
      <c r="F44" s="84"/>
      <c r="G44" s="84"/>
      <c r="H44" s="84"/>
      <c r="I44" s="84"/>
      <c r="J44" s="84"/>
      <c r="K44" s="84"/>
      <c r="L44" s="84"/>
      <c r="M44" s="84"/>
      <c r="N44" s="84"/>
      <c r="O44" s="84"/>
    </row>
    <row r="45" spans="1:15" ht="20.399999999999999" x14ac:dyDescent="0.3">
      <c r="A45" s="104"/>
      <c r="B45" s="104"/>
      <c r="C45" s="106"/>
      <c r="D45" s="106"/>
      <c r="E45" s="84"/>
      <c r="F45" s="84"/>
      <c r="G45" s="84"/>
      <c r="H45" s="84"/>
      <c r="I45" s="84"/>
      <c r="J45" s="84"/>
      <c r="K45" s="84"/>
      <c r="L45" s="84"/>
      <c r="M45" s="84"/>
      <c r="N45" s="84"/>
      <c r="O45" s="84"/>
    </row>
    <row r="46" spans="1:15" ht="20.399999999999999" x14ac:dyDescent="0.3">
      <c r="A46" s="104"/>
      <c r="B46" s="104"/>
      <c r="C46" s="106"/>
      <c r="D46" s="106"/>
      <c r="E46" s="84"/>
      <c r="F46" s="84"/>
      <c r="G46" s="84"/>
      <c r="H46" s="84"/>
      <c r="I46" s="84"/>
      <c r="J46" s="84"/>
      <c r="K46" s="84"/>
      <c r="L46" s="84"/>
      <c r="M46" s="84"/>
      <c r="N46" s="84"/>
      <c r="O46" s="84"/>
    </row>
    <row r="47" spans="1:15" ht="20.399999999999999" x14ac:dyDescent="0.3">
      <c r="A47" s="104"/>
      <c r="B47" s="104"/>
      <c r="C47" s="106"/>
      <c r="D47" s="106"/>
      <c r="E47" s="84"/>
      <c r="F47" s="84"/>
      <c r="G47" s="84"/>
      <c r="H47" s="84"/>
      <c r="I47" s="84"/>
      <c r="J47" s="84"/>
      <c r="K47" s="84"/>
      <c r="L47" s="84"/>
      <c r="M47" s="84"/>
      <c r="N47" s="84"/>
      <c r="O47" s="84"/>
    </row>
    <row r="48" spans="1:15" ht="20.399999999999999" x14ac:dyDescent="0.3">
      <c r="A48" s="104"/>
      <c r="B48" s="104"/>
      <c r="C48" s="106"/>
      <c r="D48" s="106"/>
      <c r="E48" s="84"/>
      <c r="F48" s="84"/>
      <c r="G48" s="84"/>
      <c r="H48" s="84"/>
      <c r="I48" s="84"/>
      <c r="J48" s="84"/>
      <c r="K48" s="84"/>
      <c r="L48" s="84"/>
      <c r="M48" s="84"/>
      <c r="N48" s="84"/>
      <c r="O48" s="84"/>
    </row>
    <row r="49" spans="1:15" ht="20.399999999999999" x14ac:dyDescent="0.3">
      <c r="A49" s="104"/>
      <c r="B49" s="104"/>
      <c r="C49" s="106"/>
      <c r="D49" s="106"/>
      <c r="E49" s="84"/>
      <c r="F49" s="84"/>
      <c r="G49" s="84"/>
      <c r="H49" s="84"/>
      <c r="I49" s="84"/>
      <c r="J49" s="84"/>
      <c r="K49" s="84"/>
      <c r="L49" s="84"/>
      <c r="M49" s="84"/>
      <c r="N49" s="84"/>
      <c r="O49" s="84"/>
    </row>
    <row r="50" spans="1:15" ht="20.399999999999999" x14ac:dyDescent="0.3">
      <c r="A50" s="104"/>
      <c r="B50" s="104"/>
      <c r="C50" s="106"/>
      <c r="D50" s="106"/>
      <c r="E50" s="84"/>
      <c r="F50" s="84"/>
      <c r="G50" s="84"/>
      <c r="H50" s="84"/>
      <c r="I50" s="84"/>
      <c r="J50" s="84"/>
      <c r="K50" s="84"/>
      <c r="L50" s="84"/>
      <c r="M50" s="84"/>
      <c r="N50" s="84"/>
      <c r="O50" s="84"/>
    </row>
    <row r="51" spans="1:15" ht="20.399999999999999" x14ac:dyDescent="0.3">
      <c r="A51" s="104"/>
      <c r="B51" s="104"/>
      <c r="C51" s="106"/>
      <c r="D51" s="106"/>
      <c r="E51" s="84"/>
      <c r="F51" s="84"/>
      <c r="G51" s="84"/>
      <c r="H51" s="84"/>
      <c r="I51" s="84"/>
      <c r="J51" s="84"/>
      <c r="K51" s="84"/>
      <c r="L51" s="84"/>
      <c r="M51" s="84"/>
      <c r="N51" s="84"/>
      <c r="O51" s="84"/>
    </row>
    <row r="52" spans="1:15" ht="20.399999999999999" x14ac:dyDescent="0.3">
      <c r="A52" s="104"/>
      <c r="B52" s="23"/>
      <c r="C52" s="34"/>
      <c r="D52" s="34"/>
    </row>
    <row r="53" spans="1:15" ht="20.399999999999999" x14ac:dyDescent="0.3">
      <c r="A53" s="104"/>
      <c r="B53" s="23"/>
      <c r="C53" s="34"/>
      <c r="D53" s="34"/>
    </row>
    <row r="54" spans="1:15" ht="20.399999999999999" x14ac:dyDescent="0.3">
      <c r="A54" s="104"/>
      <c r="B54" s="23"/>
      <c r="C54" s="34"/>
      <c r="D54" s="34"/>
    </row>
    <row r="55" spans="1:15" ht="20.399999999999999" x14ac:dyDescent="0.3">
      <c r="A55" s="104"/>
      <c r="B55" s="23"/>
      <c r="C55" s="34"/>
      <c r="D55" s="34"/>
    </row>
    <row r="56" spans="1:15" ht="20.399999999999999" x14ac:dyDescent="0.3">
      <c r="A56" s="104"/>
      <c r="B56" s="23"/>
      <c r="C56" s="34"/>
      <c r="D56" s="34"/>
    </row>
    <row r="57" spans="1:15" ht="20.399999999999999" x14ac:dyDescent="0.3">
      <c r="A57" s="104"/>
      <c r="B57" s="23"/>
      <c r="C57" s="34"/>
      <c r="D57" s="34"/>
    </row>
    <row r="58" spans="1:15" ht="20.399999999999999" x14ac:dyDescent="0.3">
      <c r="A58" s="104"/>
      <c r="B58" s="23"/>
      <c r="C58" s="34"/>
      <c r="D58" s="34"/>
    </row>
    <row r="59" spans="1:15" ht="20.399999999999999" x14ac:dyDescent="0.3">
      <c r="A59" s="104"/>
      <c r="B59" s="23"/>
      <c r="C59" s="34"/>
      <c r="D59" s="34"/>
    </row>
    <row r="60" spans="1:15" ht="20.399999999999999" x14ac:dyDescent="0.3">
      <c r="A60" s="104"/>
      <c r="B60" s="23"/>
      <c r="C60" s="34"/>
      <c r="D60" s="34"/>
    </row>
    <row r="61" spans="1:15" ht="20.399999999999999" x14ac:dyDescent="0.3">
      <c r="A61" s="104"/>
      <c r="B61" s="23"/>
      <c r="C61" s="34"/>
      <c r="D61" s="34"/>
    </row>
    <row r="62" spans="1:15" ht="20.399999999999999" x14ac:dyDescent="0.3">
      <c r="A62" s="104"/>
      <c r="B62" s="23"/>
      <c r="C62" s="34"/>
      <c r="D62" s="34"/>
    </row>
    <row r="63" spans="1:15" ht="20.399999999999999" x14ac:dyDescent="0.3">
      <c r="A63" s="104"/>
      <c r="B63" s="23"/>
      <c r="C63" s="34"/>
      <c r="D63" s="34"/>
    </row>
    <row r="64" spans="1:15" ht="20.399999999999999" x14ac:dyDescent="0.3">
      <c r="A64" s="104"/>
      <c r="B64" s="23"/>
      <c r="C64" s="34"/>
      <c r="D64" s="34"/>
    </row>
    <row r="65" spans="1:4" ht="20.399999999999999" x14ac:dyDescent="0.3">
      <c r="A65" s="104"/>
      <c r="B65" s="23"/>
      <c r="C65" s="34"/>
      <c r="D65" s="34"/>
    </row>
    <row r="66" spans="1:4" ht="20.399999999999999" x14ac:dyDescent="0.3">
      <c r="A66" s="104"/>
      <c r="B66" s="23"/>
      <c r="C66" s="34"/>
      <c r="D66" s="34"/>
    </row>
    <row r="67" spans="1:4" ht="20.399999999999999" x14ac:dyDescent="0.3">
      <c r="A67" s="104"/>
      <c r="B67" s="23"/>
      <c r="C67" s="34"/>
      <c r="D67" s="34"/>
    </row>
    <row r="68" spans="1:4" ht="20.399999999999999" x14ac:dyDescent="0.3">
      <c r="A68" s="104"/>
      <c r="B68" s="23"/>
      <c r="C68" s="34"/>
      <c r="D68" s="34"/>
    </row>
    <row r="69" spans="1:4" ht="20.399999999999999" x14ac:dyDescent="0.3">
      <c r="A69" s="104"/>
      <c r="B69" s="23"/>
      <c r="C69" s="34"/>
      <c r="D69" s="34"/>
    </row>
    <row r="70" spans="1:4" ht="20.399999999999999" x14ac:dyDescent="0.3">
      <c r="A70" s="104"/>
      <c r="B70" s="23"/>
      <c r="C70" s="34"/>
      <c r="D70" s="34"/>
    </row>
    <row r="71" spans="1:4" ht="20.399999999999999" x14ac:dyDescent="0.3">
      <c r="A71" s="104"/>
      <c r="B71" s="23"/>
      <c r="C71" s="34"/>
      <c r="D71" s="34"/>
    </row>
    <row r="72" spans="1:4" ht="20.399999999999999" x14ac:dyDescent="0.3">
      <c r="A72" s="104"/>
      <c r="B72" s="23"/>
      <c r="C72" s="34"/>
      <c r="D72" s="34"/>
    </row>
    <row r="73" spans="1:4" ht="20.399999999999999" x14ac:dyDescent="0.3">
      <c r="A73" s="104"/>
      <c r="B73" s="23"/>
      <c r="C73" s="34"/>
      <c r="D73" s="34"/>
    </row>
    <row r="74" spans="1:4" ht="20.399999999999999" x14ac:dyDescent="0.3">
      <c r="A74" s="104"/>
      <c r="B74" s="23"/>
      <c r="C74" s="34"/>
      <c r="D74" s="34"/>
    </row>
    <row r="75" spans="1:4" ht="20.399999999999999" x14ac:dyDescent="0.3">
      <c r="A75" s="104"/>
      <c r="B75" s="23"/>
      <c r="C75" s="34"/>
      <c r="D75" s="34"/>
    </row>
    <row r="76" spans="1:4" ht="20.399999999999999" x14ac:dyDescent="0.3">
      <c r="A76" s="104"/>
      <c r="B76" s="23"/>
      <c r="C76" s="34"/>
      <c r="D76" s="34"/>
    </row>
    <row r="77" spans="1:4" ht="20.399999999999999" x14ac:dyDescent="0.3">
      <c r="A77" s="104"/>
      <c r="B77" s="23"/>
      <c r="C77" s="34"/>
      <c r="D77" s="34"/>
    </row>
    <row r="78" spans="1:4" ht="20.399999999999999" x14ac:dyDescent="0.3">
      <c r="A78" s="104"/>
      <c r="B78" s="23"/>
      <c r="C78" s="34"/>
      <c r="D78" s="34"/>
    </row>
    <row r="79" spans="1:4" ht="20.399999999999999" x14ac:dyDescent="0.3">
      <c r="A79" s="104"/>
      <c r="B79" s="23"/>
      <c r="C79" s="34"/>
      <c r="D79" s="34"/>
    </row>
    <row r="80" spans="1:4" ht="20.399999999999999" x14ac:dyDescent="0.3">
      <c r="A80" s="104"/>
      <c r="B80" s="23"/>
      <c r="C80" s="34"/>
      <c r="D80" s="34"/>
    </row>
    <row r="81" spans="1:4" ht="20.399999999999999" x14ac:dyDescent="0.3">
      <c r="A81" s="104"/>
      <c r="B81" s="23"/>
      <c r="C81" s="34"/>
      <c r="D81" s="34"/>
    </row>
    <row r="82" spans="1:4" ht="20.399999999999999" x14ac:dyDescent="0.3">
      <c r="A82" s="104"/>
      <c r="B82" s="23"/>
      <c r="C82" s="34"/>
      <c r="D82" s="34"/>
    </row>
    <row r="83" spans="1:4" ht="20.399999999999999" x14ac:dyDescent="0.3">
      <c r="A83" s="104"/>
      <c r="B83" s="23"/>
      <c r="C83" s="34"/>
      <c r="D83" s="34"/>
    </row>
    <row r="84" spans="1:4" ht="20.399999999999999" x14ac:dyDescent="0.3">
      <c r="A84" s="104"/>
      <c r="B84" s="23"/>
      <c r="C84" s="34"/>
      <c r="D84" s="34"/>
    </row>
    <row r="85" spans="1:4" ht="20.399999999999999" x14ac:dyDescent="0.3">
      <c r="A85" s="104"/>
      <c r="B85" s="23"/>
      <c r="C85" s="34"/>
      <c r="D85" s="34"/>
    </row>
    <row r="86" spans="1:4" ht="20.399999999999999" x14ac:dyDescent="0.3">
      <c r="A86" s="104"/>
      <c r="B86" s="23"/>
      <c r="C86" s="34"/>
      <c r="D86" s="34"/>
    </row>
    <row r="87" spans="1:4" ht="20.399999999999999" x14ac:dyDescent="0.3">
      <c r="A87" s="104"/>
      <c r="B87" s="23"/>
      <c r="C87" s="34"/>
      <c r="D87" s="34"/>
    </row>
    <row r="88" spans="1:4" ht="20.399999999999999" x14ac:dyDescent="0.3">
      <c r="A88" s="104"/>
      <c r="B88" s="23"/>
      <c r="C88" s="34"/>
      <c r="D88" s="34"/>
    </row>
    <row r="89" spans="1:4" ht="20.399999999999999" x14ac:dyDescent="0.3">
      <c r="A89" s="104"/>
      <c r="B89" s="23"/>
      <c r="C89" s="34"/>
      <c r="D89" s="34"/>
    </row>
    <row r="90" spans="1:4" ht="20.399999999999999" x14ac:dyDescent="0.3">
      <c r="A90" s="104"/>
      <c r="B90" s="23"/>
      <c r="C90" s="34"/>
      <c r="D90" s="34"/>
    </row>
    <row r="91" spans="1:4" ht="20.399999999999999" x14ac:dyDescent="0.3">
      <c r="A91" s="104"/>
      <c r="B91" s="23"/>
      <c r="C91" s="34"/>
      <c r="D91" s="34"/>
    </row>
    <row r="92" spans="1:4" ht="20.399999999999999" x14ac:dyDescent="0.3">
      <c r="A92" s="104"/>
      <c r="B92" s="23"/>
      <c r="C92" s="34"/>
      <c r="D92" s="34"/>
    </row>
    <row r="93" spans="1:4" ht="20.399999999999999" x14ac:dyDescent="0.3">
      <c r="A93" s="104"/>
      <c r="B93" s="23"/>
      <c r="C93" s="34"/>
      <c r="D93" s="34"/>
    </row>
    <row r="94" spans="1:4" ht="20.399999999999999" x14ac:dyDescent="0.3">
      <c r="A94" s="104"/>
      <c r="B94" s="23"/>
      <c r="C94" s="34"/>
      <c r="D94" s="34"/>
    </row>
    <row r="95" spans="1:4" ht="20.399999999999999" x14ac:dyDescent="0.3">
      <c r="A95" s="104"/>
      <c r="B95" s="23"/>
      <c r="C95" s="34"/>
      <c r="D95" s="34"/>
    </row>
    <row r="96" spans="1:4" ht="20.399999999999999" x14ac:dyDescent="0.3">
      <c r="A96" s="104"/>
      <c r="B96" s="23"/>
      <c r="C96" s="34"/>
      <c r="D96" s="34"/>
    </row>
    <row r="97" spans="1:4" ht="20.399999999999999" x14ac:dyDescent="0.3">
      <c r="A97" s="104"/>
      <c r="B97" s="23"/>
      <c r="C97" s="34"/>
      <c r="D97" s="34"/>
    </row>
    <row r="98" spans="1:4" ht="20.399999999999999" x14ac:dyDescent="0.3">
      <c r="A98" s="104"/>
      <c r="B98" s="23"/>
      <c r="C98" s="34"/>
      <c r="D98" s="34"/>
    </row>
    <row r="99" spans="1:4" ht="20.399999999999999" x14ac:dyDescent="0.3">
      <c r="A99" s="104"/>
      <c r="B99" s="23"/>
      <c r="C99" s="34"/>
      <c r="D99" s="34"/>
    </row>
    <row r="100" spans="1:4" ht="20.399999999999999" x14ac:dyDescent="0.3">
      <c r="A100" s="104"/>
      <c r="B100" s="23"/>
      <c r="C100" s="34"/>
      <c r="D100" s="34"/>
    </row>
    <row r="101" spans="1:4" ht="20.399999999999999" x14ac:dyDescent="0.3">
      <c r="A101" s="104"/>
      <c r="B101" s="23"/>
      <c r="C101" s="34"/>
      <c r="D101" s="34"/>
    </row>
    <row r="102" spans="1:4" ht="20.399999999999999" x14ac:dyDescent="0.3">
      <c r="A102" s="104"/>
      <c r="B102" s="23"/>
      <c r="C102" s="34"/>
      <c r="D102" s="34"/>
    </row>
    <row r="103" spans="1:4" ht="20.399999999999999" x14ac:dyDescent="0.3">
      <c r="A103" s="104"/>
      <c r="B103" s="23"/>
      <c r="C103" s="34"/>
      <c r="D103" s="34"/>
    </row>
    <row r="104" spans="1:4" ht="20.399999999999999" x14ac:dyDescent="0.3">
      <c r="A104" s="104"/>
      <c r="B104" s="23"/>
      <c r="C104" s="34"/>
      <c r="D104" s="34"/>
    </row>
    <row r="105" spans="1:4" ht="20.399999999999999" x14ac:dyDescent="0.3">
      <c r="A105" s="104"/>
      <c r="B105" s="23"/>
      <c r="C105" s="34"/>
      <c r="D105" s="34"/>
    </row>
    <row r="106" spans="1:4" ht="20.399999999999999" x14ac:dyDescent="0.3">
      <c r="A106" s="104"/>
      <c r="B106" s="23"/>
      <c r="C106" s="34"/>
      <c r="D106" s="34"/>
    </row>
    <row r="107" spans="1:4" ht="20.399999999999999" x14ac:dyDescent="0.3">
      <c r="A107" s="104"/>
      <c r="B107" s="23"/>
      <c r="C107" s="34"/>
      <c r="D107" s="34"/>
    </row>
    <row r="108" spans="1:4" ht="20.399999999999999" x14ac:dyDescent="0.3">
      <c r="A108" s="104"/>
      <c r="B108" s="23"/>
      <c r="C108" s="34"/>
      <c r="D108" s="34"/>
    </row>
    <row r="109" spans="1:4" ht="20.399999999999999" x14ac:dyDescent="0.3">
      <c r="A109" s="104"/>
      <c r="B109" s="23"/>
      <c r="C109" s="34"/>
      <c r="D109" s="34"/>
    </row>
    <row r="110" spans="1:4" ht="20.399999999999999" x14ac:dyDescent="0.3">
      <c r="A110" s="104"/>
      <c r="B110" s="23"/>
      <c r="C110" s="34"/>
      <c r="D110" s="34"/>
    </row>
    <row r="111" spans="1:4" ht="20.399999999999999" x14ac:dyDescent="0.3">
      <c r="A111" s="104"/>
      <c r="B111" s="23"/>
      <c r="C111" s="34"/>
      <c r="D111" s="34"/>
    </row>
    <row r="112" spans="1:4" ht="20.399999999999999" x14ac:dyDescent="0.3">
      <c r="A112" s="104"/>
      <c r="B112" s="23"/>
      <c r="C112" s="34"/>
      <c r="D112" s="34"/>
    </row>
    <row r="113" spans="1:4" ht="20.399999999999999" x14ac:dyDescent="0.3">
      <c r="A113" s="104"/>
      <c r="B113" s="23"/>
      <c r="C113" s="34"/>
      <c r="D113" s="34"/>
    </row>
    <row r="114" spans="1:4" ht="20.399999999999999" x14ac:dyDescent="0.3">
      <c r="A114" s="104"/>
      <c r="B114" s="23"/>
      <c r="C114" s="34"/>
      <c r="D114" s="34"/>
    </row>
    <row r="115" spans="1:4" ht="20.399999999999999" x14ac:dyDescent="0.3">
      <c r="A115" s="104"/>
      <c r="B115" s="23"/>
      <c r="C115" s="34"/>
      <c r="D115" s="34"/>
    </row>
    <row r="116" spans="1:4" ht="20.399999999999999" x14ac:dyDescent="0.3">
      <c r="A116" s="104"/>
      <c r="B116" s="23"/>
      <c r="C116" s="34"/>
      <c r="D116" s="34"/>
    </row>
    <row r="117" spans="1:4" ht="20.399999999999999" x14ac:dyDescent="0.3">
      <c r="A117" s="104"/>
      <c r="B117" s="23"/>
      <c r="C117" s="34"/>
      <c r="D117" s="34"/>
    </row>
    <row r="118" spans="1:4" ht="20.399999999999999" x14ac:dyDescent="0.3">
      <c r="A118" s="104"/>
      <c r="B118" s="23"/>
      <c r="C118" s="34"/>
      <c r="D118" s="34"/>
    </row>
    <row r="119" spans="1:4" ht="20.399999999999999" x14ac:dyDescent="0.3">
      <c r="A119" s="104"/>
      <c r="B119" s="23"/>
      <c r="C119" s="34"/>
      <c r="D119" s="34"/>
    </row>
    <row r="120" spans="1:4" ht="20.399999999999999" x14ac:dyDescent="0.3">
      <c r="A120" s="104"/>
      <c r="B120" s="23"/>
      <c r="C120" s="34"/>
      <c r="D120" s="34"/>
    </row>
    <row r="121" spans="1:4" ht="20.399999999999999" x14ac:dyDescent="0.3">
      <c r="A121" s="104"/>
      <c r="B121" s="23"/>
      <c r="C121" s="34"/>
      <c r="D121" s="34"/>
    </row>
    <row r="122" spans="1:4" ht="20.399999999999999" x14ac:dyDescent="0.3">
      <c r="A122" s="104"/>
      <c r="B122" s="23"/>
      <c r="C122" s="34"/>
      <c r="D122" s="34"/>
    </row>
    <row r="123" spans="1:4" ht="20.399999999999999" x14ac:dyDescent="0.3">
      <c r="A123" s="104"/>
      <c r="B123" s="23"/>
      <c r="C123" s="34"/>
      <c r="D123" s="34"/>
    </row>
    <row r="124" spans="1:4" ht="20.399999999999999" x14ac:dyDescent="0.3">
      <c r="A124" s="104"/>
      <c r="B124" s="23"/>
      <c r="C124" s="34"/>
      <c r="D124" s="34"/>
    </row>
    <row r="125" spans="1:4" ht="20.399999999999999" x14ac:dyDescent="0.3">
      <c r="A125" s="104"/>
      <c r="B125" s="23"/>
      <c r="C125" s="34"/>
      <c r="D125" s="34"/>
    </row>
    <row r="126" spans="1:4" ht="20.399999999999999" x14ac:dyDescent="0.3">
      <c r="A126" s="104"/>
      <c r="B126" s="23"/>
      <c r="C126" s="34"/>
      <c r="D126" s="34"/>
    </row>
    <row r="127" spans="1:4" ht="20.399999999999999" x14ac:dyDescent="0.3">
      <c r="A127" s="104"/>
      <c r="B127" s="23"/>
      <c r="C127" s="34"/>
      <c r="D127" s="34"/>
    </row>
    <row r="128" spans="1:4" ht="20.399999999999999" x14ac:dyDescent="0.3">
      <c r="A128" s="104"/>
      <c r="B128" s="23"/>
      <c r="C128" s="34"/>
      <c r="D128" s="34"/>
    </row>
    <row r="129" spans="1:4" ht="20.399999999999999" x14ac:dyDescent="0.3">
      <c r="A129" s="104"/>
      <c r="B129" s="23"/>
      <c r="C129" s="34"/>
      <c r="D129" s="34"/>
    </row>
    <row r="130" spans="1:4" ht="20.399999999999999" x14ac:dyDescent="0.3">
      <c r="A130" s="104"/>
      <c r="B130" s="23"/>
      <c r="C130" s="34"/>
      <c r="D130" s="34"/>
    </row>
    <row r="131" spans="1:4" ht="20.399999999999999" x14ac:dyDescent="0.3">
      <c r="A131" s="104"/>
      <c r="B131" s="23"/>
      <c r="C131" s="34"/>
      <c r="D131" s="34"/>
    </row>
    <row r="132" spans="1:4" ht="20.399999999999999" x14ac:dyDescent="0.3">
      <c r="A132" s="104"/>
      <c r="B132" s="23"/>
      <c r="C132" s="34"/>
      <c r="D132" s="34"/>
    </row>
    <row r="133" spans="1:4" ht="20.399999999999999" x14ac:dyDescent="0.3">
      <c r="A133" s="104"/>
      <c r="B133" s="23"/>
      <c r="C133" s="34"/>
      <c r="D133" s="34"/>
    </row>
    <row r="134" spans="1:4" ht="20.399999999999999" x14ac:dyDescent="0.3">
      <c r="A134" s="104"/>
      <c r="B134" s="23"/>
      <c r="C134" s="34"/>
      <c r="D134" s="34"/>
    </row>
    <row r="135" spans="1:4" ht="20.399999999999999" x14ac:dyDescent="0.3">
      <c r="A135" s="104"/>
      <c r="B135" s="23"/>
      <c r="C135" s="34"/>
      <c r="D135" s="34"/>
    </row>
    <row r="136" spans="1:4" ht="20.399999999999999" x14ac:dyDescent="0.3">
      <c r="A136" s="104"/>
      <c r="B136" s="23"/>
      <c r="C136" s="34"/>
      <c r="D136" s="34"/>
    </row>
    <row r="137" spans="1:4" ht="20.399999999999999" x14ac:dyDescent="0.3">
      <c r="A137" s="104"/>
      <c r="B137" s="23"/>
      <c r="C137" s="34"/>
      <c r="D137" s="34"/>
    </row>
    <row r="138" spans="1:4" ht="20.399999999999999" x14ac:dyDescent="0.3">
      <c r="A138" s="104"/>
      <c r="B138" s="23"/>
      <c r="C138" s="34"/>
      <c r="D138" s="34"/>
    </row>
    <row r="139" spans="1:4" ht="20.399999999999999" x14ac:dyDescent="0.3">
      <c r="A139" s="104"/>
      <c r="B139" s="23"/>
      <c r="C139" s="34"/>
      <c r="D139" s="34"/>
    </row>
    <row r="140" spans="1:4" ht="20.399999999999999" x14ac:dyDescent="0.3">
      <c r="A140" s="104"/>
      <c r="B140" s="23"/>
      <c r="C140" s="34"/>
      <c r="D140" s="34"/>
    </row>
    <row r="141" spans="1:4" ht="20.399999999999999" x14ac:dyDescent="0.3">
      <c r="A141" s="104"/>
      <c r="B141" s="23"/>
      <c r="C141" s="34"/>
      <c r="D141" s="34"/>
    </row>
    <row r="142" spans="1:4" ht="20.399999999999999" x14ac:dyDescent="0.3">
      <c r="A142" s="104"/>
      <c r="B142" s="23"/>
      <c r="C142" s="34"/>
      <c r="D142" s="34"/>
    </row>
    <row r="143" spans="1:4" ht="20.399999999999999" x14ac:dyDescent="0.3">
      <c r="A143" s="104"/>
      <c r="B143" s="23"/>
      <c r="C143" s="34"/>
      <c r="D143" s="34"/>
    </row>
    <row r="144" spans="1:4" ht="20.399999999999999" x14ac:dyDescent="0.3">
      <c r="A144" s="104"/>
      <c r="B144" s="23"/>
      <c r="C144" s="34"/>
      <c r="D144" s="34"/>
    </row>
    <row r="145" spans="1:4" ht="20.399999999999999" x14ac:dyDescent="0.3">
      <c r="A145" s="104"/>
      <c r="B145" s="23"/>
      <c r="C145" s="34"/>
      <c r="D145" s="34"/>
    </row>
    <row r="146" spans="1:4" ht="20.399999999999999" x14ac:dyDescent="0.3">
      <c r="A146" s="104"/>
      <c r="B146" s="23"/>
      <c r="C146" s="34"/>
      <c r="D146" s="34"/>
    </row>
    <row r="147" spans="1:4" ht="20.399999999999999" x14ac:dyDescent="0.3">
      <c r="A147" s="104"/>
      <c r="B147" s="23"/>
      <c r="C147" s="34"/>
      <c r="D147" s="34"/>
    </row>
    <row r="148" spans="1:4" ht="20.399999999999999" x14ac:dyDescent="0.3">
      <c r="A148" s="104"/>
      <c r="B148" s="23"/>
      <c r="C148" s="34"/>
      <c r="D148" s="34"/>
    </row>
    <row r="149" spans="1:4" ht="20.399999999999999" x14ac:dyDescent="0.3">
      <c r="A149" s="104"/>
      <c r="B149" s="23"/>
      <c r="C149" s="34"/>
      <c r="D149" s="34"/>
    </row>
    <row r="150" spans="1:4" ht="20.399999999999999" x14ac:dyDescent="0.3">
      <c r="A150" s="104"/>
      <c r="B150" s="23"/>
      <c r="C150" s="34"/>
      <c r="D150" s="34"/>
    </row>
    <row r="151" spans="1:4" ht="20.399999999999999" x14ac:dyDescent="0.3">
      <c r="A151" s="104"/>
      <c r="B151" s="23"/>
      <c r="C151" s="34"/>
      <c r="D151" s="34"/>
    </row>
    <row r="152" spans="1:4" ht="20.399999999999999" x14ac:dyDescent="0.3">
      <c r="A152" s="104"/>
      <c r="B152" s="23"/>
      <c r="C152" s="34"/>
      <c r="D152" s="34"/>
    </row>
    <row r="153" spans="1:4" ht="20.399999999999999" x14ac:dyDescent="0.3">
      <c r="A153" s="104"/>
      <c r="B153" s="23"/>
      <c r="C153" s="34"/>
      <c r="D153" s="34"/>
    </row>
    <row r="154" spans="1:4" ht="20.399999999999999" x14ac:dyDescent="0.3">
      <c r="A154" s="104"/>
      <c r="B154" s="23"/>
      <c r="C154" s="34"/>
      <c r="D154" s="34"/>
    </row>
    <row r="155" spans="1:4" ht="20.399999999999999" x14ac:dyDescent="0.3">
      <c r="A155" s="104"/>
      <c r="B155" s="23"/>
      <c r="C155" s="34"/>
      <c r="D155" s="34"/>
    </row>
    <row r="156" spans="1:4" ht="20.399999999999999" x14ac:dyDescent="0.3">
      <c r="A156" s="104"/>
      <c r="B156" s="23"/>
      <c r="C156" s="34"/>
      <c r="D156" s="34"/>
    </row>
    <row r="157" spans="1:4" ht="20.399999999999999" x14ac:dyDescent="0.3">
      <c r="A157" s="104"/>
      <c r="B157" s="23"/>
      <c r="C157" s="34"/>
      <c r="D157" s="34"/>
    </row>
    <row r="158" spans="1:4" ht="20.399999999999999" x14ac:dyDescent="0.3">
      <c r="A158" s="104"/>
      <c r="B158" s="23"/>
      <c r="C158" s="34"/>
      <c r="D158" s="34"/>
    </row>
    <row r="159" spans="1:4" ht="20.399999999999999" x14ac:dyDescent="0.3">
      <c r="A159" s="104"/>
      <c r="B159" s="23"/>
      <c r="C159" s="34"/>
      <c r="D159" s="34"/>
    </row>
    <row r="160" spans="1:4" ht="20.399999999999999" x14ac:dyDescent="0.3">
      <c r="A160" s="104"/>
      <c r="B160" s="23"/>
      <c r="C160" s="34"/>
      <c r="D160" s="34"/>
    </row>
    <row r="161" spans="1:4" ht="20.399999999999999" x14ac:dyDescent="0.3">
      <c r="A161" s="104"/>
      <c r="B161" s="23"/>
      <c r="C161" s="34"/>
      <c r="D161" s="34"/>
    </row>
    <row r="162" spans="1:4" ht="20.399999999999999" x14ac:dyDescent="0.3">
      <c r="A162" s="104"/>
      <c r="B162" s="23"/>
      <c r="C162" s="34"/>
      <c r="D162" s="34"/>
    </row>
    <row r="163" spans="1:4" ht="20.399999999999999" x14ac:dyDescent="0.3">
      <c r="A163" s="104"/>
      <c r="B163" s="23"/>
      <c r="C163" s="34"/>
      <c r="D163" s="34"/>
    </row>
    <row r="164" spans="1:4" ht="20.399999999999999" x14ac:dyDescent="0.3">
      <c r="A164" s="104"/>
      <c r="B164" s="23"/>
      <c r="C164" s="34"/>
      <c r="D164" s="34"/>
    </row>
    <row r="165" spans="1:4" ht="20.399999999999999" x14ac:dyDescent="0.3">
      <c r="A165" s="104"/>
      <c r="B165" s="23"/>
      <c r="C165" s="34"/>
      <c r="D165" s="34"/>
    </row>
    <row r="166" spans="1:4" ht="20.399999999999999" x14ac:dyDescent="0.3">
      <c r="A166" s="104"/>
      <c r="B166" s="23"/>
      <c r="C166" s="34"/>
      <c r="D166" s="34"/>
    </row>
    <row r="167" spans="1:4" ht="20.399999999999999" x14ac:dyDescent="0.3">
      <c r="A167" s="104"/>
      <c r="B167" s="23"/>
      <c r="C167" s="34"/>
      <c r="D167" s="34"/>
    </row>
    <row r="168" spans="1:4" ht="20.399999999999999" x14ac:dyDescent="0.3">
      <c r="A168" s="104"/>
      <c r="B168" s="23"/>
      <c r="C168" s="34"/>
      <c r="D168" s="34"/>
    </row>
    <row r="169" spans="1:4" ht="20.399999999999999" x14ac:dyDescent="0.3">
      <c r="A169" s="104"/>
      <c r="B169" s="23"/>
      <c r="C169" s="34"/>
      <c r="D169" s="34"/>
    </row>
    <row r="170" spans="1:4" ht="20.399999999999999" x14ac:dyDescent="0.3">
      <c r="A170" s="104"/>
      <c r="B170" s="23"/>
      <c r="C170" s="34"/>
      <c r="D170" s="34"/>
    </row>
    <row r="171" spans="1:4" ht="20.399999999999999" x14ac:dyDescent="0.3">
      <c r="A171" s="104"/>
      <c r="B171" s="23"/>
      <c r="C171" s="34"/>
      <c r="D171" s="34"/>
    </row>
    <row r="172" spans="1:4" ht="20.399999999999999" x14ac:dyDescent="0.3">
      <c r="A172" s="104"/>
      <c r="B172" s="23"/>
      <c r="C172" s="34"/>
      <c r="D172" s="34"/>
    </row>
    <row r="173" spans="1:4" ht="20.399999999999999" x14ac:dyDescent="0.3">
      <c r="A173" s="104"/>
      <c r="B173" s="23"/>
      <c r="C173" s="34"/>
      <c r="D173" s="34"/>
    </row>
    <row r="174" spans="1:4" ht="20.399999999999999" x14ac:dyDescent="0.3">
      <c r="A174" s="104"/>
      <c r="B174" s="23"/>
      <c r="C174" s="34"/>
      <c r="D174" s="34"/>
    </row>
    <row r="175" spans="1:4" ht="20.399999999999999" x14ac:dyDescent="0.3">
      <c r="A175" s="104"/>
      <c r="B175" s="23"/>
      <c r="C175" s="34"/>
      <c r="D175" s="34"/>
    </row>
    <row r="176" spans="1:4" ht="20.399999999999999" x14ac:dyDescent="0.3">
      <c r="A176" s="104"/>
      <c r="B176" s="23"/>
      <c r="C176" s="34"/>
      <c r="D176" s="34"/>
    </row>
    <row r="177" spans="1:4" ht="20.399999999999999" x14ac:dyDescent="0.3">
      <c r="A177" s="104"/>
      <c r="B177" s="23"/>
      <c r="C177" s="34"/>
      <c r="D177" s="34"/>
    </row>
    <row r="178" spans="1:4" ht="20.399999999999999" x14ac:dyDescent="0.3">
      <c r="A178" s="104"/>
      <c r="B178" s="23"/>
      <c r="C178" s="34"/>
      <c r="D178" s="34"/>
    </row>
    <row r="179" spans="1:4" ht="20.399999999999999" x14ac:dyDescent="0.3">
      <c r="A179" s="104"/>
      <c r="B179" s="23"/>
      <c r="C179" s="34"/>
      <c r="D179" s="34"/>
    </row>
    <row r="180" spans="1:4" ht="20.399999999999999" x14ac:dyDescent="0.3">
      <c r="A180" s="104"/>
      <c r="B180" s="23"/>
      <c r="C180" s="34"/>
      <c r="D180" s="34"/>
    </row>
    <row r="181" spans="1:4" ht="20.399999999999999" x14ac:dyDescent="0.3">
      <c r="A181" s="104"/>
      <c r="B181" s="23"/>
      <c r="C181" s="34"/>
      <c r="D181" s="34"/>
    </row>
    <row r="182" spans="1:4" ht="20.399999999999999" x14ac:dyDescent="0.3">
      <c r="A182" s="104"/>
      <c r="B182" s="23"/>
      <c r="C182" s="34"/>
      <c r="D182" s="34"/>
    </row>
    <row r="183" spans="1:4" ht="20.399999999999999" x14ac:dyDescent="0.3">
      <c r="A183" s="104"/>
      <c r="B183" s="23"/>
      <c r="C183" s="34"/>
      <c r="D183" s="34"/>
    </row>
    <row r="184" spans="1:4" ht="20.399999999999999" x14ac:dyDescent="0.3">
      <c r="A184" s="104"/>
      <c r="B184" s="23"/>
      <c r="C184" s="34"/>
      <c r="D184" s="34"/>
    </row>
    <row r="185" spans="1:4" ht="20.399999999999999" x14ac:dyDescent="0.3">
      <c r="A185" s="104"/>
      <c r="B185" s="23"/>
      <c r="C185" s="34"/>
      <c r="D185" s="34"/>
    </row>
    <row r="186" spans="1:4" ht="20.399999999999999" x14ac:dyDescent="0.3">
      <c r="A186" s="104"/>
      <c r="B186" s="23"/>
      <c r="C186" s="34"/>
      <c r="D186" s="34"/>
    </row>
    <row r="187" spans="1:4" ht="20.399999999999999" x14ac:dyDescent="0.3">
      <c r="A187" s="104"/>
      <c r="B187" s="23"/>
      <c r="C187" s="34"/>
      <c r="D187" s="34"/>
    </row>
    <row r="188" spans="1:4" ht="20.399999999999999" x14ac:dyDescent="0.3">
      <c r="A188" s="104"/>
      <c r="B188" s="23"/>
      <c r="C188" s="34"/>
      <c r="D188" s="34"/>
    </row>
    <row r="189" spans="1:4" ht="20.399999999999999" x14ac:dyDescent="0.3">
      <c r="A189" s="104"/>
      <c r="B189" s="23"/>
      <c r="C189" s="34"/>
      <c r="D189" s="34"/>
    </row>
    <row r="190" spans="1:4" ht="20.399999999999999" x14ac:dyDescent="0.3">
      <c r="A190" s="104"/>
      <c r="B190" s="23"/>
      <c r="C190" s="34"/>
      <c r="D190" s="34"/>
    </row>
    <row r="191" spans="1:4" ht="20.399999999999999" x14ac:dyDescent="0.3">
      <c r="A191" s="104"/>
      <c r="B191" s="23"/>
      <c r="C191" s="34"/>
      <c r="D191" s="34"/>
    </row>
    <row r="192" spans="1:4" ht="20.399999999999999" x14ac:dyDescent="0.3">
      <c r="A192" s="104"/>
      <c r="B192" s="23"/>
      <c r="C192" s="34"/>
      <c r="D192" s="34"/>
    </row>
    <row r="193" spans="1:4" ht="20.399999999999999" x14ac:dyDescent="0.3">
      <c r="A193" s="104"/>
      <c r="B193" s="23"/>
      <c r="C193" s="34"/>
      <c r="D193" s="34"/>
    </row>
    <row r="194" spans="1:4" ht="20.399999999999999" x14ac:dyDescent="0.3">
      <c r="A194" s="104"/>
      <c r="B194" s="23"/>
      <c r="C194" s="34"/>
      <c r="D194" s="34"/>
    </row>
    <row r="195" spans="1:4" ht="20.399999999999999" x14ac:dyDescent="0.3">
      <c r="A195" s="104"/>
      <c r="B195" s="23"/>
      <c r="C195" s="34"/>
      <c r="D195" s="34"/>
    </row>
    <row r="196" spans="1:4" ht="20.399999999999999" x14ac:dyDescent="0.3">
      <c r="A196" s="104"/>
      <c r="B196" s="23"/>
      <c r="C196" s="34"/>
      <c r="D196" s="34"/>
    </row>
    <row r="197" spans="1:4" ht="20.399999999999999" x14ac:dyDescent="0.3">
      <c r="A197" s="104"/>
      <c r="B197" s="23"/>
      <c r="C197" s="34"/>
      <c r="D197" s="34"/>
    </row>
    <row r="198" spans="1:4" ht="20.399999999999999" x14ac:dyDescent="0.3">
      <c r="A198" s="104"/>
      <c r="B198" s="23"/>
      <c r="C198" s="34"/>
      <c r="D198" s="34"/>
    </row>
    <row r="199" spans="1:4" ht="20.399999999999999" x14ac:dyDescent="0.3">
      <c r="A199" s="104"/>
      <c r="B199" s="23"/>
      <c r="C199" s="34"/>
      <c r="D199" s="34"/>
    </row>
    <row r="200" spans="1:4" ht="20.399999999999999" x14ac:dyDescent="0.3">
      <c r="A200" s="104"/>
      <c r="B200" s="23"/>
      <c r="C200" s="34"/>
      <c r="D200" s="34"/>
    </row>
    <row r="201" spans="1:4" ht="20.399999999999999" x14ac:dyDescent="0.3">
      <c r="A201" s="104"/>
      <c r="B201" s="23"/>
      <c r="C201" s="34"/>
      <c r="D201" s="34"/>
    </row>
    <row r="202" spans="1:4" ht="20.399999999999999" x14ac:dyDescent="0.3">
      <c r="A202" s="104"/>
      <c r="B202" s="23"/>
      <c r="C202" s="34"/>
      <c r="D202" s="34"/>
    </row>
    <row r="203" spans="1:4" ht="20.399999999999999" x14ac:dyDescent="0.3">
      <c r="A203" s="104"/>
      <c r="B203" s="23"/>
      <c r="C203" s="34"/>
      <c r="D203" s="34"/>
    </row>
    <row r="204" spans="1:4" ht="20.399999999999999" x14ac:dyDescent="0.3">
      <c r="A204" s="104"/>
      <c r="B204" s="23"/>
      <c r="C204" s="34"/>
      <c r="D204" s="34"/>
    </row>
    <row r="205" spans="1:4" ht="20.399999999999999" x14ac:dyDescent="0.3">
      <c r="A205" s="104"/>
      <c r="B205" s="23"/>
      <c r="C205" s="34"/>
      <c r="D205" s="34"/>
    </row>
    <row r="206" spans="1:4" ht="20.399999999999999" x14ac:dyDescent="0.3">
      <c r="A206" s="104"/>
      <c r="B206" s="23"/>
      <c r="C206" s="34"/>
      <c r="D206" s="34"/>
    </row>
    <row r="207" spans="1:4" ht="20.399999999999999" x14ac:dyDescent="0.3">
      <c r="A207" s="104"/>
      <c r="B207" s="23"/>
      <c r="C207" s="34"/>
      <c r="D207" s="34"/>
    </row>
    <row r="208" spans="1:4" x14ac:dyDescent="0.3">
      <c r="A208" s="84"/>
      <c r="B208" s="23"/>
      <c r="C208" s="23"/>
      <c r="D208" s="23"/>
    </row>
    <row r="209" spans="1:8" ht="20.399999999999999" x14ac:dyDescent="0.3">
      <c r="A209" s="84"/>
      <c r="B209" s="30" t="s">
        <v>88</v>
      </c>
      <c r="C209" s="30" t="s">
        <v>144</v>
      </c>
      <c r="D209" s="33" t="s">
        <v>88</v>
      </c>
      <c r="E209" s="33" t="s">
        <v>144</v>
      </c>
    </row>
    <row r="210" spans="1:8" ht="21" x14ac:dyDescent="0.4">
      <c r="A210" s="84"/>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4">
      <c r="A211" s="84"/>
      <c r="B211" s="31" t="s">
        <v>90</v>
      </c>
      <c r="C211" s="31" t="s">
        <v>93</v>
      </c>
      <c r="E211" t="s">
        <v>58</v>
      </c>
      <c r="F211" t="str">
        <f t="shared" ref="F211:F221" si="0">IF(NOT(ISBLANK(D211)),D211,IF(NOT(ISBLANK(E211)),"     "&amp;E211,FALSE))</f>
        <v xml:space="preserve">     Afectación menor a 10 SMLMV .</v>
      </c>
    </row>
    <row r="212" spans="1:8" ht="21" x14ac:dyDescent="0.4">
      <c r="A212" s="84"/>
      <c r="B212" s="31" t="s">
        <v>90</v>
      </c>
      <c r="C212" s="31" t="s">
        <v>94</v>
      </c>
      <c r="E212" t="s">
        <v>93</v>
      </c>
      <c r="F212" t="str">
        <f t="shared" si="0"/>
        <v xml:space="preserve">     Entre 10 y 50 SMLMV </v>
      </c>
    </row>
    <row r="213" spans="1:8" ht="21" x14ac:dyDescent="0.4">
      <c r="A213" s="84"/>
      <c r="B213" s="31" t="s">
        <v>90</v>
      </c>
      <c r="C213" s="31" t="s">
        <v>95</v>
      </c>
      <c r="E213" t="s">
        <v>94</v>
      </c>
      <c r="F213" t="str">
        <f t="shared" si="0"/>
        <v xml:space="preserve">     Entre 50 y 100 SMLMV </v>
      </c>
    </row>
    <row r="214" spans="1:8" ht="21" x14ac:dyDescent="0.4">
      <c r="A214" s="84"/>
      <c r="B214" s="31" t="s">
        <v>90</v>
      </c>
      <c r="C214" s="31" t="s">
        <v>96</v>
      </c>
      <c r="E214" t="s">
        <v>95</v>
      </c>
      <c r="F214" t="str">
        <f t="shared" si="0"/>
        <v xml:space="preserve">     Entre 100 y 500 SMLMV </v>
      </c>
    </row>
    <row r="215" spans="1:8" ht="21" x14ac:dyDescent="0.4">
      <c r="A215" s="84"/>
      <c r="B215" s="31" t="s">
        <v>57</v>
      </c>
      <c r="C215" s="31" t="s">
        <v>97</v>
      </c>
      <c r="E215" t="s">
        <v>96</v>
      </c>
      <c r="F215" t="str">
        <f t="shared" si="0"/>
        <v xml:space="preserve">     Mayor a 500 SMLMV </v>
      </c>
    </row>
    <row r="216" spans="1:8" ht="21" x14ac:dyDescent="0.4">
      <c r="A216" s="84"/>
      <c r="B216" s="31" t="s">
        <v>57</v>
      </c>
      <c r="C216" s="31" t="s">
        <v>98</v>
      </c>
      <c r="D216" t="s">
        <v>57</v>
      </c>
      <c r="F216" t="str">
        <f t="shared" si="0"/>
        <v>Pérdida Reputacional</v>
      </c>
    </row>
    <row r="217" spans="1:8" ht="21" x14ac:dyDescent="0.4">
      <c r="A217" s="84"/>
      <c r="B217" s="31" t="s">
        <v>57</v>
      </c>
      <c r="C217" s="31" t="s">
        <v>100</v>
      </c>
      <c r="E217" t="s">
        <v>97</v>
      </c>
      <c r="F217" t="str">
        <f t="shared" si="0"/>
        <v xml:space="preserve">     El riesgo afecta la imagen de alguna área de la organización</v>
      </c>
    </row>
    <row r="218" spans="1:8" ht="21" x14ac:dyDescent="0.4">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4">
      <c r="A219" s="84"/>
      <c r="B219" s="31" t="s">
        <v>57</v>
      </c>
      <c r="C219" s="31" t="s">
        <v>118</v>
      </c>
      <c r="E219" t="s">
        <v>100</v>
      </c>
      <c r="F219" t="str">
        <f t="shared" si="0"/>
        <v xml:space="preserve">     El riesgo afecta la imagen de la entidad con algunos usuarios de relevancia frente al logro de los objetivos</v>
      </c>
    </row>
    <row r="220" spans="1:8" x14ac:dyDescent="0.3">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3">
      <c r="A221" s="84"/>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3">
      <c r="A222" s="84"/>
      <c r="B222" s="32" t="e">
        <f ca="1"/>
        <v>#NAME?</v>
      </c>
      <c r="C222" s="32"/>
    </row>
    <row r="223" spans="1:8" x14ac:dyDescent="0.3">
      <c r="B223" s="32" t="e">
        <f ca="1"/>
        <v>#NAME?</v>
      </c>
      <c r="C223" s="32"/>
      <c r="F223" s="35" t="s">
        <v>146</v>
      </c>
    </row>
    <row r="224" spans="1:8" x14ac:dyDescent="0.3">
      <c r="B224" s="22"/>
      <c r="C224" s="22"/>
      <c r="F224" s="35" t="s">
        <v>147</v>
      </c>
    </row>
    <row r="225" spans="2:4" x14ac:dyDescent="0.3">
      <c r="B225" s="22"/>
      <c r="C225" s="22"/>
    </row>
    <row r="226" spans="2:4" x14ac:dyDescent="0.3">
      <c r="B226" s="22"/>
      <c r="C226" s="22"/>
    </row>
    <row r="227" spans="2:4" x14ac:dyDescent="0.3">
      <c r="B227" s="22"/>
      <c r="C227" s="22"/>
      <c r="D227" s="22"/>
    </row>
    <row r="228" spans="2:4" x14ac:dyDescent="0.3">
      <c r="B228" s="22"/>
      <c r="C228" s="22"/>
      <c r="D228" s="22"/>
    </row>
    <row r="229" spans="2:4" x14ac:dyDescent="0.3">
      <c r="B229" s="22"/>
      <c r="C229" s="22"/>
      <c r="D229" s="22"/>
    </row>
    <row r="230" spans="2:4" x14ac:dyDescent="0.3">
      <c r="B230" s="22"/>
      <c r="C230" s="22"/>
      <c r="D230" s="22"/>
    </row>
    <row r="231" spans="2:4" x14ac:dyDescent="0.3">
      <c r="B231" s="22"/>
      <c r="C231" s="22"/>
      <c r="D231" s="22"/>
    </row>
    <row r="232" spans="2:4" x14ac:dyDescent="0.3">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heetViews>
  <sheetFormatPr baseColWidth="10" defaultColWidth="14.33203125" defaultRowHeight="13.8" x14ac:dyDescent="0.3"/>
  <cols>
    <col min="1" max="2" width="14.33203125" style="89"/>
    <col min="3" max="3" width="17" style="89" customWidth="1"/>
    <col min="4" max="4" width="14.33203125" style="89"/>
    <col min="5" max="5" width="46" style="89" customWidth="1"/>
    <col min="6" max="16384" width="14.33203125" style="89"/>
  </cols>
  <sheetData>
    <row r="1" spans="2:6" ht="24" customHeight="1" thickBot="1" x14ac:dyDescent="0.35">
      <c r="B1" s="360" t="s">
        <v>78</v>
      </c>
      <c r="C1" s="361"/>
      <c r="D1" s="361"/>
      <c r="E1" s="361"/>
      <c r="F1" s="362"/>
    </row>
    <row r="2" spans="2:6" ht="16.2" thickBot="1" x14ac:dyDescent="0.35">
      <c r="B2" s="90"/>
      <c r="C2" s="90"/>
      <c r="D2" s="90"/>
      <c r="E2" s="90"/>
      <c r="F2" s="90"/>
    </row>
    <row r="3" spans="2:6" ht="16.2" thickBot="1" x14ac:dyDescent="0.35">
      <c r="B3" s="364" t="s">
        <v>64</v>
      </c>
      <c r="C3" s="365"/>
      <c r="D3" s="365"/>
      <c r="E3" s="102" t="s">
        <v>65</v>
      </c>
      <c r="F3" s="103" t="s">
        <v>66</v>
      </c>
    </row>
    <row r="4" spans="2:6" ht="31.2" x14ac:dyDescent="0.3">
      <c r="B4" s="366" t="s">
        <v>67</v>
      </c>
      <c r="C4" s="368" t="s">
        <v>13</v>
      </c>
      <c r="D4" s="91" t="s">
        <v>14</v>
      </c>
      <c r="E4" s="92" t="s">
        <v>68</v>
      </c>
      <c r="F4" s="93">
        <v>0.25</v>
      </c>
    </row>
    <row r="5" spans="2:6" ht="46.8" x14ac:dyDescent="0.3">
      <c r="B5" s="367"/>
      <c r="C5" s="369"/>
      <c r="D5" s="94" t="s">
        <v>15</v>
      </c>
      <c r="E5" s="95" t="s">
        <v>69</v>
      </c>
      <c r="F5" s="96">
        <v>0.15</v>
      </c>
    </row>
    <row r="6" spans="2:6" ht="46.8" x14ac:dyDescent="0.3">
      <c r="B6" s="367"/>
      <c r="C6" s="369"/>
      <c r="D6" s="94" t="s">
        <v>16</v>
      </c>
      <c r="E6" s="95" t="s">
        <v>70</v>
      </c>
      <c r="F6" s="96">
        <v>0.1</v>
      </c>
    </row>
    <row r="7" spans="2:6" ht="62.4" x14ac:dyDescent="0.3">
      <c r="B7" s="367"/>
      <c r="C7" s="369" t="s">
        <v>17</v>
      </c>
      <c r="D7" s="94" t="s">
        <v>10</v>
      </c>
      <c r="E7" s="95" t="s">
        <v>71</v>
      </c>
      <c r="F7" s="96">
        <v>0.25</v>
      </c>
    </row>
    <row r="8" spans="2:6" ht="31.2" x14ac:dyDescent="0.3">
      <c r="B8" s="367"/>
      <c r="C8" s="369"/>
      <c r="D8" s="94" t="s">
        <v>9</v>
      </c>
      <c r="E8" s="95" t="s">
        <v>72</v>
      </c>
      <c r="F8" s="96">
        <v>0.15</v>
      </c>
    </row>
    <row r="9" spans="2:6" ht="46.8" x14ac:dyDescent="0.3">
      <c r="B9" s="367" t="s">
        <v>161</v>
      </c>
      <c r="C9" s="369" t="s">
        <v>18</v>
      </c>
      <c r="D9" s="94" t="s">
        <v>19</v>
      </c>
      <c r="E9" s="95" t="s">
        <v>73</v>
      </c>
      <c r="F9" s="97" t="s">
        <v>74</v>
      </c>
    </row>
    <row r="10" spans="2:6" ht="46.8" x14ac:dyDescent="0.3">
      <c r="B10" s="367"/>
      <c r="C10" s="369"/>
      <c r="D10" s="94" t="s">
        <v>20</v>
      </c>
      <c r="E10" s="95" t="s">
        <v>75</v>
      </c>
      <c r="F10" s="97" t="s">
        <v>74</v>
      </c>
    </row>
    <row r="11" spans="2:6" ht="46.8" x14ac:dyDescent="0.3">
      <c r="B11" s="367"/>
      <c r="C11" s="369" t="s">
        <v>21</v>
      </c>
      <c r="D11" s="94" t="s">
        <v>22</v>
      </c>
      <c r="E11" s="95" t="s">
        <v>76</v>
      </c>
      <c r="F11" s="97" t="s">
        <v>74</v>
      </c>
    </row>
    <row r="12" spans="2:6" ht="46.8" x14ac:dyDescent="0.3">
      <c r="B12" s="367"/>
      <c r="C12" s="369"/>
      <c r="D12" s="94" t="s">
        <v>23</v>
      </c>
      <c r="E12" s="95" t="s">
        <v>77</v>
      </c>
      <c r="F12" s="97" t="s">
        <v>74</v>
      </c>
    </row>
    <row r="13" spans="2:6" ht="31.2" x14ac:dyDescent="0.3">
      <c r="B13" s="367"/>
      <c r="C13" s="369" t="s">
        <v>24</v>
      </c>
      <c r="D13" s="94" t="s">
        <v>119</v>
      </c>
      <c r="E13" s="95" t="s">
        <v>122</v>
      </c>
      <c r="F13" s="97" t="s">
        <v>74</v>
      </c>
    </row>
    <row r="14" spans="2:6" ht="16.2" thickBot="1" x14ac:dyDescent="0.35">
      <c r="B14" s="370"/>
      <c r="C14" s="371"/>
      <c r="D14" s="98" t="s">
        <v>120</v>
      </c>
      <c r="E14" s="99" t="s">
        <v>121</v>
      </c>
      <c r="F14" s="100" t="s">
        <v>74</v>
      </c>
    </row>
    <row r="15" spans="2:6" ht="49.5" customHeight="1" x14ac:dyDescent="0.3">
      <c r="B15" s="363" t="s">
        <v>158</v>
      </c>
      <c r="C15" s="363"/>
      <c r="D15" s="363"/>
      <c r="E15" s="363"/>
      <c r="F15" s="363"/>
    </row>
    <row r="16" spans="2:6" ht="27" customHeight="1" x14ac:dyDescent="0.3">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4.4" x14ac:dyDescent="0.3"/>
  <sheetData>
    <row r="2" spans="2:5" x14ac:dyDescent="0.3">
      <c r="B2" t="s">
        <v>31</v>
      </c>
      <c r="E2" t="s">
        <v>133</v>
      </c>
    </row>
    <row r="3" spans="2:5" x14ac:dyDescent="0.3">
      <c r="B3" t="s">
        <v>32</v>
      </c>
      <c r="E3" t="s">
        <v>132</v>
      </c>
    </row>
    <row r="4" spans="2:5" x14ac:dyDescent="0.3">
      <c r="B4" t="s">
        <v>137</v>
      </c>
      <c r="E4" t="s">
        <v>134</v>
      </c>
    </row>
    <row r="5" spans="2:5" x14ac:dyDescent="0.3">
      <c r="B5" t="s">
        <v>136</v>
      </c>
    </row>
    <row r="8" spans="2:5" x14ac:dyDescent="0.3">
      <c r="B8" t="s">
        <v>86</v>
      </c>
    </row>
    <row r="9" spans="2:5" x14ac:dyDescent="0.3">
      <c r="B9" t="s">
        <v>40</v>
      </c>
    </row>
    <row r="10" spans="2:5" x14ac:dyDescent="0.3">
      <c r="B10" t="s">
        <v>41</v>
      </c>
    </row>
    <row r="13" spans="2:5" x14ac:dyDescent="0.3">
      <c r="B13" t="s">
        <v>129</v>
      </c>
    </row>
    <row r="14" spans="2:5" x14ac:dyDescent="0.3">
      <c r="B14" t="s">
        <v>123</v>
      </c>
    </row>
    <row r="15" spans="2:5" x14ac:dyDescent="0.3">
      <c r="B15" t="s">
        <v>126</v>
      </c>
    </row>
    <row r="16" spans="2:5" x14ac:dyDescent="0.3">
      <c r="B16" t="s">
        <v>124</v>
      </c>
    </row>
    <row r="17" spans="2:2" x14ac:dyDescent="0.3">
      <c r="B17" t="s">
        <v>125</v>
      </c>
    </row>
    <row r="18" spans="2:2" x14ac:dyDescent="0.3">
      <c r="B18" t="s">
        <v>127</v>
      </c>
    </row>
    <row r="19" spans="2:2" x14ac:dyDescent="0.3">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4140625" defaultRowHeight="13.8" x14ac:dyDescent="0.3"/>
  <cols>
    <col min="1" max="1" width="32.88671875" style="9" customWidth="1"/>
    <col min="2" max="16384" width="11.44140625" style="9"/>
  </cols>
  <sheetData>
    <row r="3" spans="1:1" x14ac:dyDescent="0.3">
      <c r="A3" s="10" t="s">
        <v>14</v>
      </c>
    </row>
    <row r="4" spans="1:1" x14ac:dyDescent="0.3">
      <c r="A4" s="10" t="s">
        <v>15</v>
      </c>
    </row>
    <row r="5" spans="1:1" x14ac:dyDescent="0.3">
      <c r="A5" s="10" t="s">
        <v>16</v>
      </c>
    </row>
    <row r="6" spans="1:1" x14ac:dyDescent="0.3">
      <c r="A6" s="10" t="s">
        <v>10</v>
      </c>
    </row>
    <row r="7" spans="1:1" x14ac:dyDescent="0.3">
      <c r="A7" s="10" t="s">
        <v>9</v>
      </c>
    </row>
    <row r="8" spans="1:1" x14ac:dyDescent="0.3">
      <c r="A8" s="10" t="s">
        <v>19</v>
      </c>
    </row>
    <row r="9" spans="1:1" x14ac:dyDescent="0.3">
      <c r="A9" s="10" t="s">
        <v>20</v>
      </c>
    </row>
    <row r="10" spans="1:1" x14ac:dyDescent="0.3">
      <c r="A10" s="10" t="s">
        <v>22</v>
      </c>
    </row>
    <row r="11" spans="1:1" x14ac:dyDescent="0.3">
      <c r="A11" s="10" t="s">
        <v>23</v>
      </c>
    </row>
    <row r="12" spans="1:1" x14ac:dyDescent="0.3">
      <c r="A12" s="10" t="s">
        <v>25</v>
      </c>
    </row>
    <row r="13" spans="1:1" x14ac:dyDescent="0.3">
      <c r="A13" s="10" t="s">
        <v>26</v>
      </c>
    </row>
    <row r="14" spans="1:1" x14ac:dyDescent="0.3">
      <c r="A14" s="10" t="s">
        <v>27</v>
      </c>
    </row>
    <row r="16" spans="1:1" x14ac:dyDescent="0.3">
      <c r="A16" s="10" t="s">
        <v>30</v>
      </c>
    </row>
    <row r="17" spans="1:1" x14ac:dyDescent="0.3">
      <c r="A17" s="10" t="s">
        <v>31</v>
      </c>
    </row>
    <row r="18" spans="1:1" x14ac:dyDescent="0.3">
      <c r="A18" s="10" t="s">
        <v>32</v>
      </c>
    </row>
    <row r="20" spans="1:1" x14ac:dyDescent="0.3">
      <c r="A20" s="10" t="s">
        <v>40</v>
      </c>
    </row>
    <row r="21" spans="1:1" x14ac:dyDescent="0.3">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Gerencia Amable</cp:lastModifiedBy>
  <cp:lastPrinted>2020-05-13T01:12:22Z</cp:lastPrinted>
  <dcterms:created xsi:type="dcterms:W3CDTF">2020-03-24T23:12:47Z</dcterms:created>
  <dcterms:modified xsi:type="dcterms:W3CDTF">2021-08-12T14:03:24Z</dcterms:modified>
</cp:coreProperties>
</file>