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SEGUIMIENTO A MATRIZ DE RIESGO Y EVIDENCIAS\"/>
    </mc:Choice>
  </mc:AlternateContent>
  <bookViews>
    <workbookView xWindow="-120" yWindow="-120" windowWidth="25440" windowHeight="15390" tabRatio="918" firstSheet="4"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9" l="1"/>
  <c r="I16" i="9"/>
  <c r="H11" i="30"/>
  <c r="I11" i="30" s="1"/>
  <c r="H12" i="30"/>
  <c r="I12" i="30"/>
  <c r="E11" i="30"/>
  <c r="B11" i="31" s="1"/>
  <c r="E12" i="30"/>
  <c r="I11" i="9"/>
  <c r="M1" i="15"/>
  <c r="I21" i="9" l="1"/>
  <c r="I19"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B6" i="9"/>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N15" i="9"/>
  <c r="L15" i="9"/>
  <c r="K15" i="9"/>
  <c r="N13" i="9"/>
  <c r="L13" i="9"/>
  <c r="K13" i="9"/>
  <c r="I13" i="9"/>
  <c r="I14" i="9"/>
  <c r="R28" i="9" l="1"/>
  <c r="R22" i="9"/>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8"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B15" i="9"/>
  <c r="E13" i="30"/>
  <c r="B19" i="9" s="1"/>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C15"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G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A11" i="31"/>
  <c r="I11" i="31" s="1"/>
  <c r="C12" i="37" s="1"/>
  <c r="B18" i="15"/>
  <c r="A18" i="15"/>
  <c r="B17" i="15"/>
  <c r="A17" i="15"/>
  <c r="B16" i="15"/>
  <c r="A16" i="15"/>
  <c r="A15" i="15"/>
  <c r="B14" i="15"/>
  <c r="A14" i="15"/>
  <c r="B13" i="15"/>
  <c r="A13" i="15"/>
  <c r="A12" i="15"/>
  <c r="A11" i="15"/>
  <c r="L13" i="31" l="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<sst xmlns="http://schemas.openxmlformats.org/spreadsheetml/2006/main" count="785" uniqueCount="308">
  <si>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</si>
  <si>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</si>
  <si>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</si>
  <si>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</si>
  <si>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</si>
  <si>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</si>
  <si>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</si>
  <si>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</si>
  <si>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</si>
  <si>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</si>
  <si>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</si>
  <si>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</si>
  <si>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</si>
  <si>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</si>
  <si>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</si>
  <si>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</si>
  <si>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</si>
  <si>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</si>
  <si>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</si>
  <si>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</si>
  <si>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</si>
  <si>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</si>
  <si>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</si>
  <si>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</si>
  <si>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</si>
  <si>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</si>
  <si>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</si>
  <si>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</si>
  <si>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</si>
  <si>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</si>
  <si>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</si>
  <si>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</si>
  <si>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</si>
  <si>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</si>
  <si>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</si>
  <si>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</si>
  <si>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</si>
  <si>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</si>
  <si>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</si>
  <si>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</si>
  <si>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</si>
  <si>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</si>
  <si>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</si>
  <si>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</si>
  <si>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</si>
  <si>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</si>
  <si>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</si>
  <si>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</si>
  <si>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</si>
  <si>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</si>
  <si>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</si>
  <si>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</si>
  <si>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</si>
  <si>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</si>
  <si>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</si>
  <si>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</si>
  <si>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</si>
  <si>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</si>
  <si>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</si>
  <si>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</si>
  <si>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</si>
  <si>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</si>
  <si>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</si>
  <si>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</si>
  <si>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</si>
  <si>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</si>
  <si>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</si>
  <si>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</si>
  <si>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</si>
  <si>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</si>
  <si>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</si>
  <si>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</si>
  <si>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</si>
  <si>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</si>
  <si>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</si>
  <si>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</si>
  <si>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</si>
  <si>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</si>
  <si>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</si>
  <si>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</si>
  <si>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</si>
  <si>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</si>
  <si>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</si>
  <si>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</si>
  <si>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</si>
  <si>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</si>
  <si>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</si>
  <si>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</si>
  <si>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</si>
  <si>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</si>
  <si>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</si>
  <si>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</si>
  <si>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</si>
  <si>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</si>
  <si>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</si>
  <si>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</si>
  <si>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</si>
  <si>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</si>
  <si>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</si>
  <si>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</si>
  <si>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</si>
  <si>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</si>
  <si>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</si>
  <si>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</si>
  <si>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</si>
  <si>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</si>
  <si>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</si>
  <si>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</si>
  <si>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</si>
  <si>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</si>
  <si>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</si>
  <si>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</si>
  <si>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</si>
  <si>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</si>
  <si>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</si>
  <si>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</si>
  <si>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</si>
  <si>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</si>
  <si>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</si>
  <si>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</si>
  <si>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</si>
  <si>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</si>
  <si>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</si>
  <si>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</si>
  <si>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</si>
  <si>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</si>
  <si>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</si>
  <si>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</si>
  <si>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</si>
  <si>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</si>
  <si>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</si>
  <si>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</si>
  <si>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</si>
  <si>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</si>
  <si>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</si>
  <si>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</si>
  <si>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</si>
  <si>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</si>
  <si>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</si>
  <si>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</si>
  <si>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</si>
  <si>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</si>
  <si>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</si>
  <si>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</si>
  <si>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</si>
  <si>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</si>
  <si>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</si>
  <si>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</si>
  <si>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</si>
  <si>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</si>
  <si>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</si>
  <si>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</si>
  <si>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</si>
  <si>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</si>
  <si>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</si>
  <si>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</si>
  <si>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</si>
  <si>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</si>
  <si>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</si>
  <si>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</si>
  <si>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</si>
  <si>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</si>
  <si>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</si>
  <si>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</si>
  <si>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</si>
  <si>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</si>
  <si>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</si>
  <si>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</si>
  <si>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</si>
  <si>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</si>
  <si>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</si>
  <si>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</si>
  <si>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</si>
  <si>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</si>
  <si>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</si>
  <si>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</si>
  <si>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</si>
  <si>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</si>
  <si>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</si>
  <si>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</si>
  <si>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</si>
  <si>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</si>
  <si>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</si>
  <si>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</si>
  <si>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</si>
  <si>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</si>
  <si>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</si>
  <si>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</si>
  <si>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</si>
  <si>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</si>
  <si>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</si>
  <si>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</si>
  <si>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</si>
  <si>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</si>
  <si>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</si>
  <si>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</si>
  <si>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</si>
  <si>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</si>
  <si>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</si>
  <si>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</si>
  <si>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</si>
  <si>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</si>
  <si>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</si>
  <si>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</si>
  <si>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</si>
  <si>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</si>
  <si>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</si>
  <si>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</si>
  <si>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</si>
  <si>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</si>
  <si>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</si>
  <si>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</si>
  <si>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</si>
  <si>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</si>
  <si>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</si>
  <si>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</si>
  <si>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</si>
  <si>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</si>
  <si>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</si>
  <si>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</si>
  <si>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</si>
  <si>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</si>
  <si>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</si>
  <si>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</si>
  <si>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</si>
  <si>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</si>
  <si>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</si>
  <si>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</si>
  <si>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</si>
  <si>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</si>
  <si>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</si>
  <si>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</si>
  <si>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</si>
  <si>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</si>
  <si>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</si>
  <si>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</si>
  <si>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</si>
  <si>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</si>
  <si>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</si>
  <si>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</si>
  <si>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</si>
  <si>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</si>
  <si>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</si>
  <si>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</si>
  <si>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</si>
  <si>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</si>
  <si>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</si>
  <si>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</si>
  <si>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</si>
  <si>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</si>
  <si>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</si>
  <si>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</si>
  <si>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</si>
  <si>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</si>
  <si>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</si>
  <si>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</si>
  <si>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</si>
  <si>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</si>
  <si>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</si>
  <si>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</si>
  <si>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</si>
  <si>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</si>
  <si>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</si>
  <si>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</si>
  <si>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</si>
  <si>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</si>
  <si>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</si>
  <si>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</si>
  <si>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</si>
  <si>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</si>
  <si>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</si>
  <si>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Orientar, dirigir y ejecutar la política de asistencia jurídica eficiente, eficaz y oportuna a las diferentes dependencias de la Administración Municipal, dentro de un marco de defensa de los intereses del Municipio y de respeto a los derechos de los particulares.</t>
  </si>
  <si>
    <r>
      <t xml:space="preserve">Versión: </t>
    </r>
    <r>
      <rPr>
        <sz val="11"/>
        <rFont val="Arial"/>
        <family val="2"/>
      </rPr>
      <t>001</t>
    </r>
  </si>
  <si>
    <t xml:space="preserve">Código: </t>
  </si>
  <si>
    <t xml:space="preserve">Fecha: </t>
  </si>
  <si>
    <t xml:space="preserve"> por hallazgos generados por los organismos externos de control o notificaciones de otras entidades externas</t>
  </si>
  <si>
    <t>debido a la no presentación o presentación de los informes de ley por fuera de los términos</t>
  </si>
  <si>
    <t>debido a errores o inconsistencias al evaluar la efectividad de los controles del sistema de control interno</t>
  </si>
  <si>
    <t>por baja calidad en la presentación de informes de evaluación independiente</t>
  </si>
  <si>
    <t>debido a la inadecuada ejecución de procedimientos propios de auditoría interna</t>
  </si>
  <si>
    <t>realiza revisión periódica de los medios de comunicación oficiales de la entidad, verificando si existen requerimientos de información de Entes Externos de Control</t>
  </si>
  <si>
    <t>En caso de detectar desviaciones, procederá a notificar al gerente de la empresa y corregir el curso de la acción</t>
  </si>
  <si>
    <t>realiza revisión periódica del Programa Anual de Auditoría y presentará informes de avance ante el Comité Institucional de Coordinación de Control Interno, exponiendo los resultados y avances de cada período.</t>
  </si>
  <si>
    <t>En caso de detectar desviaciones, informará al CICCI para tomar las medidas correspondientes</t>
  </si>
  <si>
    <t xml:space="preserve">Revisa  los informes preliminares antes de ser enviados como informes finales al líder del proceso y/o grupos de valor, con el propósito de asegurar su entrega con calidad y oportunidad. </t>
  </si>
  <si>
    <t>En caso de no revisar el informe preliminar, el gerente generará una alerta al jefe de control interno a través de correo electrónico.</t>
  </si>
  <si>
    <t>La Asesora de Control Interno</t>
  </si>
  <si>
    <t>El gerente de la entidad</t>
  </si>
  <si>
    <t>establece el apoyo profesional idóneo para el tipo de auditoría, el cual ayudará al asesor de control interno en la ejecución de las auditorías aprobadas en el Programa Anual de Auditoría</t>
  </si>
  <si>
    <t>En caso de no contar con el apoyo profesional requerido, la asesora de control interno solicitará apoyo al Departamento Administrativo de Control Interno del Municipio de Armenia.</t>
  </si>
  <si>
    <t>promueve la realización de capacitaciones para Conocimiento de los procesos y entidad a cada uno de los integrantes del equipo de auditoría</t>
  </si>
  <si>
    <t>En caso de no poder realizarse a través de la Empresa, solicitará el apoyo al Municipio de Armenia, para que sean tenidos en cuenta en aquellos espacios relacionados con temas de evaluación independiente</t>
  </si>
  <si>
    <t>por insatisfacción de los grupos de valor o de los grupos de interés de Amable</t>
  </si>
  <si>
    <t>Revisa los canales de comunicación dispuestos con los grupos de interés y de valor, evaluando si existen quejas o reclamos relacionados con la entega de información de la oficina de control interno</t>
  </si>
  <si>
    <t>En caso de identificar esta situación, procederá a notificar a la gerencia de la empresa, y suscribir un plan de mejoramiento interno que permita corregir la situación prevista.</t>
  </si>
  <si>
    <t>debido a desconocimiento u omisión de los resultados de auditoría.</t>
  </si>
  <si>
    <t>realiza seguimiento periódico a los planes de mejoramiento suscritos de acuerdo con el calendario construido y en concordancia con los requerimientos de Entes Externos de Control en el tema</t>
  </si>
  <si>
    <t>En caso de identificar desviaciones, la asesora de control interno notifica al lider del proceso para monitorear la suscripción adecuada del plan de mejoramiento y su implementación.</t>
  </si>
  <si>
    <t xml:space="preserve"> Por la no suscripción o seguimiento inadecuado a los planes de mejoramiento  de la entidad</t>
  </si>
  <si>
    <t>Por la aplicación inadecuada de procedimientos de evaluación y auditoría interna</t>
  </si>
  <si>
    <t>debido a conflictos de intereses de los auditores o profesionales de apoyo.</t>
  </si>
  <si>
    <t>Realiza supervisión independiente a las tareas realizadas por parte de auditores internos o profesionales de apoyo.</t>
  </si>
  <si>
    <t>En caso de identificar desviaciones, la asesora de control interno notifica a la gerencia para la asignación de nuevas tareas o profesionales.</t>
  </si>
  <si>
    <t>Verifica la declaración de posibles conflictos de interés que presentan los contratistas al momento de dar inicio sus contratos.</t>
  </si>
  <si>
    <t>En caso de identificar potenciales conflictos de interés registrados, procederá a establecer rotación en las tareas asignadas.</t>
  </si>
  <si>
    <t xml:space="preserve">CONTROL INTERNO </t>
  </si>
  <si>
    <t>CONTROL INTERNO</t>
  </si>
  <si>
    <t>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</si>
</sst>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4">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2" fillId="0" borderId="0" xfId="2" applyAlignment="1">
      <alignment horizontal="center" vertical="center" wrapText="1"/>
    </xf>
    <xf numFmtId="0" fontId="14" fillId="0" borderId="1" xfId="2" applyFont="1" applyBorder="1" applyAlignment="1">
      <alignment horizontal="center" vertical="center" wrapText="1"/>
    </xf>
    <xf numFmtId="0" fontId="48" fillId="4" borderId="1" xfId="2" applyFont="1" applyFill="1" applyBorder="1" applyAlignment="1" applyProtection="1">
      <alignment horizontal="center" vertical="center" wrapText="1"/>
      <protection locked="0"/>
    </xf>
    <xf numFmtId="0" fontId="48" fillId="0" borderId="1" xfId="0" applyFont="1" applyBorder="1" applyAlignment="1">
      <alignment horizontal="left" vertical="center" wrapText="1"/>
    </xf>
    <xf numFmtId="0" fontId="48" fillId="4" borderId="1" xfId="2" applyFont="1" applyFill="1" applyBorder="1" applyAlignment="1" applyProtection="1">
      <alignment horizontal="left" vertical="center" wrapText="1"/>
      <protection locked="0"/>
    </xf>
    <xf numFmtId="0" fontId="6" fillId="5" borderId="0" xfId="2" applyFont="1" applyFill="1" applyAlignment="1">
      <alignment horizontal="center"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xmlns=""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xmlns=""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xmlns=""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96</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485482</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1</xdr:col>
      <xdr:colOff>332559</xdr:colOff>
      <xdr:row>3</xdr:row>
      <xdr:rowOff>111331</xdr:rowOff>
    </xdr:to>
    <xdr:pic>
      <xdr:nvPicPr>
        <xdr:cNvPr id="2" name="Imagen 1">
          <a:extLst>
            <a:ext uri="{FF2B5EF4-FFF2-40B4-BE49-F238E27FC236}">
              <a16:creationId xmlns:a16="http://schemas.microsoft.com/office/drawing/2014/main" xmlns=""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74</xdr:row>
      <xdr:rowOff>35651</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69</xdr:row>
      <xdr:rowOff>69356</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xmlns=""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xmlns=""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a16="http://schemas.microsoft.com/office/drawing/2014/main" xmlns=""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xmlns=""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zoomScale="90" zoomScaleNormal="90" workbookViewId="0">
      <selection activeCell="E82" sqref="E82:F82"/>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7" t="s">
        <v>177</v>
      </c>
      <c r="C2" s="338"/>
      <c r="D2" s="338"/>
      <c r="E2" s="338"/>
      <c r="F2" s="338"/>
      <c r="G2" s="338"/>
      <c r="H2" s="339"/>
    </row>
    <row r="3" spans="2:8" x14ac:dyDescent="0.25">
      <c r="B3" s="244"/>
      <c r="C3" s="245"/>
      <c r="D3" s="245"/>
      <c r="E3" s="245"/>
      <c r="F3" s="245"/>
      <c r="G3" s="245"/>
      <c r="H3" s="246"/>
    </row>
    <row r="4" spans="2:8" ht="47.25" customHeight="1" x14ac:dyDescent="0.25">
      <c r="B4" s="340" t="s">
        <v>187</v>
      </c>
      <c r="C4" s="341"/>
      <c r="D4" s="341"/>
      <c r="E4" s="341"/>
      <c r="F4" s="341"/>
      <c r="G4" s="341"/>
      <c r="H4" s="342"/>
    </row>
    <row r="5" spans="2:8" ht="47.25" customHeight="1" x14ac:dyDescent="0.25">
      <c r="B5" s="343"/>
      <c r="C5" s="344"/>
      <c r="D5" s="344"/>
      <c r="E5" s="344"/>
      <c r="F5" s="344"/>
      <c r="G5" s="344"/>
      <c r="H5" s="345"/>
    </row>
    <row r="6" spans="2:8" ht="16.5" x14ac:dyDescent="0.25">
      <c r="B6" s="327" t="s">
        <v>178</v>
      </c>
      <c r="C6" s="346"/>
      <c r="D6" s="346"/>
      <c r="E6" s="346"/>
      <c r="F6" s="346"/>
      <c r="G6" s="346"/>
      <c r="H6" s="347"/>
    </row>
    <row r="7" spans="2:8" ht="72" customHeight="1" x14ac:dyDescent="0.25">
      <c r="B7" s="348" t="s">
        <v>188</v>
      </c>
      <c r="C7" s="349"/>
      <c r="D7" s="349"/>
      <c r="E7" s="349"/>
      <c r="F7" s="349"/>
      <c r="G7" s="349"/>
      <c r="H7" s="350"/>
    </row>
    <row r="8" spans="2:8" ht="16.5" x14ac:dyDescent="0.25">
      <c r="B8" s="223"/>
      <c r="C8" s="224"/>
      <c r="D8" s="224"/>
      <c r="E8" s="224"/>
      <c r="F8" s="224"/>
      <c r="G8" s="224"/>
      <c r="H8" s="225"/>
    </row>
    <row r="9" spans="2:8" ht="20.45" customHeight="1" x14ac:dyDescent="0.25">
      <c r="B9" s="352" t="s">
        <v>203</v>
      </c>
      <c r="C9" s="353"/>
      <c r="D9" s="353"/>
      <c r="E9" s="353"/>
      <c r="F9" s="353"/>
      <c r="G9" s="353"/>
      <c r="H9" s="354"/>
    </row>
    <row r="10" spans="2:8" ht="16.5" x14ac:dyDescent="0.25">
      <c r="B10" s="229"/>
      <c r="C10" s="230"/>
      <c r="D10" s="230"/>
      <c r="E10" s="230"/>
      <c r="F10" s="230"/>
      <c r="G10" s="230"/>
      <c r="H10" s="231"/>
    </row>
    <row r="11" spans="2:8" ht="20.45" customHeight="1" x14ac:dyDescent="0.25">
      <c r="B11" s="355" t="s">
        <v>204</v>
      </c>
      <c r="C11" s="356"/>
      <c r="D11" s="356"/>
      <c r="E11" s="356"/>
      <c r="F11" s="356"/>
      <c r="G11" s="356"/>
      <c r="H11" s="357"/>
    </row>
    <row r="12" spans="2:8" s="268" customFormat="1" ht="20.45" customHeight="1" x14ac:dyDescent="0.25">
      <c r="B12" s="265"/>
      <c r="C12" s="266"/>
      <c r="D12" s="266"/>
      <c r="E12" s="266"/>
      <c r="F12" s="266"/>
      <c r="G12" s="266"/>
      <c r="H12" s="267"/>
    </row>
    <row r="13" spans="2:8" ht="20.45" customHeight="1" x14ac:dyDescent="0.25">
      <c r="B13" s="327" t="s">
        <v>201</v>
      </c>
      <c r="C13" s="328"/>
      <c r="D13" s="328"/>
      <c r="E13" s="328"/>
      <c r="F13" s="328"/>
      <c r="G13" s="328"/>
      <c r="H13" s="329"/>
    </row>
    <row r="14" spans="2:8" ht="9" customHeight="1" x14ac:dyDescent="0.25">
      <c r="B14" s="327"/>
      <c r="C14" s="328"/>
      <c r="D14" s="328"/>
      <c r="E14" s="328"/>
      <c r="F14" s="328"/>
      <c r="G14" s="328"/>
      <c r="H14" s="329"/>
    </row>
    <row r="15" spans="2:8" ht="16.5" x14ac:dyDescent="0.25">
      <c r="B15" s="327" t="s">
        <v>200</v>
      </c>
      <c r="C15" s="328"/>
      <c r="D15" s="328"/>
      <c r="E15" s="328"/>
      <c r="F15" s="328"/>
      <c r="G15" s="328"/>
      <c r="H15" s="329"/>
    </row>
    <row r="16" spans="2:8" ht="16.5" x14ac:dyDescent="0.25">
      <c r="B16" s="226"/>
      <c r="C16" s="227"/>
      <c r="D16" s="227"/>
      <c r="E16" s="227"/>
      <c r="F16" s="227"/>
      <c r="G16" s="227"/>
      <c r="H16" s="228"/>
    </row>
    <row r="17" spans="2:8" ht="18.600000000000001" customHeight="1" x14ac:dyDescent="0.25">
      <c r="B17" s="327" t="s">
        <v>202</v>
      </c>
      <c r="C17" s="328"/>
      <c r="D17" s="328"/>
      <c r="E17" s="328"/>
      <c r="F17" s="328"/>
      <c r="G17" s="328"/>
      <c r="H17" s="329"/>
    </row>
    <row r="18" spans="2:8" ht="18.600000000000001" customHeight="1" x14ac:dyDescent="0.25">
      <c r="B18" s="226"/>
      <c r="C18" s="227"/>
      <c r="D18" s="227"/>
      <c r="E18" s="227"/>
      <c r="F18" s="227"/>
      <c r="G18" s="227"/>
      <c r="H18" s="228"/>
    </row>
    <row r="19" spans="2:8" ht="18.600000000000001" customHeight="1" x14ac:dyDescent="0.25">
      <c r="B19" s="327" t="s">
        <v>205</v>
      </c>
      <c r="C19" s="328"/>
      <c r="D19" s="328"/>
      <c r="E19" s="328"/>
      <c r="F19" s="328"/>
      <c r="G19" s="328"/>
      <c r="H19" s="329"/>
    </row>
    <row r="20" spans="2:8" ht="18.600000000000001" customHeight="1" thickBot="1" x14ac:dyDescent="0.3">
      <c r="B20" s="189"/>
      <c r="C20" s="232"/>
      <c r="D20" s="232"/>
      <c r="E20" s="232"/>
      <c r="F20" s="232"/>
      <c r="G20" s="232"/>
      <c r="H20" s="233"/>
    </row>
    <row r="21" spans="2:8" ht="15.75" thickTop="1" x14ac:dyDescent="0.25">
      <c r="B21" s="247"/>
      <c r="C21" s="318" t="s">
        <v>179</v>
      </c>
      <c r="D21" s="319"/>
      <c r="E21" s="322" t="s">
        <v>180</v>
      </c>
      <c r="F21" s="323"/>
      <c r="G21" s="252"/>
      <c r="H21" s="248"/>
    </row>
    <row r="22" spans="2:8" ht="35.25" customHeight="1" x14ac:dyDescent="0.25">
      <c r="B22" s="247"/>
      <c r="C22" s="313" t="s">
        <v>181</v>
      </c>
      <c r="D22" s="313"/>
      <c r="E22" s="312" t="s">
        <v>182</v>
      </c>
      <c r="F22" s="312"/>
      <c r="G22" s="252"/>
      <c r="H22" s="248"/>
    </row>
    <row r="23" spans="2:8" ht="17.25" customHeight="1" x14ac:dyDescent="0.25">
      <c r="B23" s="247"/>
      <c r="C23" s="313" t="s">
        <v>212</v>
      </c>
      <c r="D23" s="313"/>
      <c r="E23" s="312" t="s">
        <v>183</v>
      </c>
      <c r="F23" s="312"/>
      <c r="G23" s="252"/>
      <c r="H23" s="248"/>
    </row>
    <row r="24" spans="2:8" ht="69.75" customHeight="1" x14ac:dyDescent="0.25">
      <c r="B24" s="247"/>
      <c r="C24" s="313" t="s">
        <v>214</v>
      </c>
      <c r="D24" s="313"/>
      <c r="E24" s="312" t="s">
        <v>184</v>
      </c>
      <c r="F24" s="312"/>
      <c r="G24" s="252"/>
      <c r="H24" s="248"/>
    </row>
    <row r="25" spans="2:8" ht="69.75" customHeight="1" x14ac:dyDescent="0.25">
      <c r="B25" s="247"/>
      <c r="C25" s="314" t="s">
        <v>75</v>
      </c>
      <c r="D25" s="314"/>
      <c r="E25" s="312" t="s">
        <v>225</v>
      </c>
      <c r="F25" s="312"/>
      <c r="G25" s="252"/>
      <c r="H25" s="248"/>
    </row>
    <row r="26" spans="2:8" ht="69.75" customHeight="1" x14ac:dyDescent="0.25">
      <c r="B26" s="247"/>
      <c r="C26" s="314" t="s">
        <v>215</v>
      </c>
      <c r="D26" s="314"/>
      <c r="E26" s="312" t="s">
        <v>216</v>
      </c>
      <c r="F26" s="312"/>
      <c r="G26" s="252"/>
      <c r="H26" s="248"/>
    </row>
    <row r="27" spans="2:8" ht="60.75" customHeight="1" x14ac:dyDescent="0.25">
      <c r="B27" s="247"/>
      <c r="C27" s="314" t="s">
        <v>217</v>
      </c>
      <c r="D27" s="314"/>
      <c r="E27" s="312" t="s">
        <v>218</v>
      </c>
      <c r="F27" s="312"/>
      <c r="G27" s="252"/>
      <c r="H27" s="248"/>
    </row>
    <row r="28" spans="2:8" ht="104.25" customHeight="1" x14ac:dyDescent="0.25">
      <c r="B28" s="247"/>
      <c r="C28" s="314" t="s">
        <v>47</v>
      </c>
      <c r="D28" s="314"/>
      <c r="E28" s="312" t="s">
        <v>219</v>
      </c>
      <c r="F28" s="312"/>
      <c r="G28" s="252"/>
      <c r="H28" s="248"/>
    </row>
    <row r="29" spans="2:8" ht="126.75" customHeight="1" x14ac:dyDescent="0.25">
      <c r="B29" s="247"/>
      <c r="C29" s="314" t="s">
        <v>220</v>
      </c>
      <c r="D29" s="314"/>
      <c r="E29" s="312" t="s">
        <v>221</v>
      </c>
      <c r="F29" s="312"/>
      <c r="G29" s="252"/>
      <c r="H29" s="248"/>
    </row>
    <row r="30" spans="2:8" ht="69.75" customHeight="1" x14ac:dyDescent="0.25">
      <c r="B30" s="247"/>
      <c r="C30" s="314" t="s">
        <v>222</v>
      </c>
      <c r="D30" s="314"/>
      <c r="E30" s="312" t="s">
        <v>223</v>
      </c>
      <c r="F30" s="312"/>
      <c r="G30" s="252"/>
      <c r="H30" s="248"/>
    </row>
    <row r="31" spans="2:8" ht="69.75" customHeight="1" x14ac:dyDescent="0.25">
      <c r="B31" s="247"/>
      <c r="C31" s="314" t="s">
        <v>161</v>
      </c>
      <c r="D31" s="314"/>
      <c r="E31" s="312" t="s">
        <v>224</v>
      </c>
      <c r="F31" s="312"/>
      <c r="G31" s="252"/>
      <c r="H31" s="248"/>
    </row>
    <row r="32" spans="2:8" x14ac:dyDescent="0.25">
      <c r="B32" s="247"/>
      <c r="C32" s="237"/>
      <c r="D32" s="237"/>
      <c r="E32" s="238"/>
      <c r="F32" s="238"/>
      <c r="G32" s="252"/>
      <c r="H32" s="248"/>
    </row>
    <row r="33" spans="2:8" ht="16.5" x14ac:dyDescent="0.25">
      <c r="B33" s="327" t="s">
        <v>226</v>
      </c>
      <c r="C33" s="328"/>
      <c r="D33" s="328"/>
      <c r="E33" s="328"/>
      <c r="F33" s="328"/>
      <c r="G33" s="328"/>
      <c r="H33" s="329"/>
    </row>
    <row r="34" spans="2:8" ht="14.45" customHeight="1" thickBot="1" x14ac:dyDescent="0.3">
      <c r="B34" s="253"/>
      <c r="C34" s="242"/>
      <c r="D34" s="242"/>
      <c r="E34" s="242"/>
      <c r="F34" s="242"/>
      <c r="G34" s="242"/>
      <c r="H34" s="254"/>
    </row>
    <row r="35" spans="2:8" ht="14.45" customHeight="1" thickTop="1" x14ac:dyDescent="0.25">
      <c r="B35" s="253"/>
      <c r="C35" s="318" t="s">
        <v>179</v>
      </c>
      <c r="D35" s="319"/>
      <c r="E35" s="320" t="s">
        <v>180</v>
      </c>
      <c r="F35" s="321"/>
      <c r="G35" s="242"/>
      <c r="H35" s="254"/>
    </row>
    <row r="36" spans="2:8" ht="90" customHeight="1" x14ac:dyDescent="0.25">
      <c r="B36" s="253"/>
      <c r="C36" s="314" t="s">
        <v>194</v>
      </c>
      <c r="D36" s="314"/>
      <c r="E36" s="312" t="s">
        <v>227</v>
      </c>
      <c r="F36" s="312"/>
      <c r="G36" s="242"/>
      <c r="H36" s="254"/>
    </row>
    <row r="37" spans="2:8" ht="53.45" customHeight="1" x14ac:dyDescent="0.25">
      <c r="B37" s="253"/>
      <c r="C37" s="314" t="s">
        <v>166</v>
      </c>
      <c r="D37" s="314"/>
      <c r="E37" s="312" t="s">
        <v>252</v>
      </c>
      <c r="F37" s="312"/>
      <c r="G37" s="242"/>
      <c r="H37" s="254"/>
    </row>
    <row r="38" spans="2:8" ht="54" customHeight="1" x14ac:dyDescent="0.25">
      <c r="B38" s="253"/>
      <c r="C38" s="314" t="s">
        <v>61</v>
      </c>
      <c r="D38" s="314"/>
      <c r="E38" s="312" t="s">
        <v>253</v>
      </c>
      <c r="F38" s="312"/>
      <c r="G38" s="242"/>
      <c r="H38" s="254"/>
    </row>
    <row r="39" spans="2:8" ht="32.450000000000003" customHeight="1" x14ac:dyDescent="0.25">
      <c r="B39" s="253"/>
      <c r="C39" s="314" t="s">
        <v>228</v>
      </c>
      <c r="D39" s="314"/>
      <c r="E39" s="312" t="s">
        <v>229</v>
      </c>
      <c r="F39" s="312"/>
      <c r="G39" s="242"/>
      <c r="H39" s="254"/>
    </row>
    <row r="40" spans="2:8" ht="16.5" x14ac:dyDescent="0.25">
      <c r="B40" s="253"/>
      <c r="C40" s="242"/>
      <c r="D40" s="242"/>
      <c r="E40" s="242"/>
      <c r="F40" s="242"/>
      <c r="G40" s="242"/>
      <c r="H40" s="254"/>
    </row>
    <row r="41" spans="2:8" ht="18.600000000000001" customHeight="1" x14ac:dyDescent="0.25">
      <c r="B41" s="330" t="s">
        <v>210</v>
      </c>
      <c r="C41" s="331"/>
      <c r="D41" s="331"/>
      <c r="E41" s="331"/>
      <c r="F41" s="331"/>
      <c r="G41" s="331"/>
      <c r="H41" s="332"/>
    </row>
    <row r="42" spans="2:8" ht="18.600000000000001" customHeight="1" x14ac:dyDescent="0.25">
      <c r="B42" s="239"/>
      <c r="C42" s="240"/>
      <c r="D42" s="240"/>
      <c r="E42" s="240"/>
      <c r="F42" s="240"/>
      <c r="G42" s="240"/>
      <c r="H42" s="241"/>
    </row>
    <row r="43" spans="2:8" ht="18.600000000000001" customHeight="1" x14ac:dyDescent="0.25">
      <c r="B43" s="327" t="s">
        <v>206</v>
      </c>
      <c r="C43" s="328"/>
      <c r="D43" s="328"/>
      <c r="E43" s="328"/>
      <c r="F43" s="328"/>
      <c r="G43" s="328"/>
      <c r="H43" s="329"/>
    </row>
    <row r="44" spans="2:8" ht="18.600000000000001" customHeight="1" thickBot="1" x14ac:dyDescent="0.3">
      <c r="B44" s="189"/>
      <c r="C44" s="232"/>
      <c r="D44" s="232"/>
      <c r="E44" s="232"/>
      <c r="F44" s="232"/>
      <c r="G44" s="232"/>
      <c r="H44" s="233"/>
    </row>
    <row r="45" spans="2:8" ht="18.600000000000001" customHeight="1" thickTop="1" x14ac:dyDescent="0.25">
      <c r="B45" s="189"/>
      <c r="C45" s="318" t="s">
        <v>179</v>
      </c>
      <c r="D45" s="319"/>
      <c r="E45" s="320" t="s">
        <v>180</v>
      </c>
      <c r="F45" s="321"/>
      <c r="G45" s="232"/>
      <c r="H45" s="233"/>
    </row>
    <row r="46" spans="2:8" ht="53.1" customHeight="1" x14ac:dyDescent="0.25">
      <c r="B46" s="189"/>
      <c r="C46" s="314" t="s">
        <v>169</v>
      </c>
      <c r="D46" s="314"/>
      <c r="E46" s="312" t="s">
        <v>185</v>
      </c>
      <c r="F46" s="312"/>
      <c r="G46" s="232"/>
      <c r="H46" s="233"/>
    </row>
    <row r="47" spans="2:8" ht="54" customHeight="1" x14ac:dyDescent="0.25">
      <c r="B47" s="189"/>
      <c r="C47" s="314" t="s">
        <v>87</v>
      </c>
      <c r="D47" s="314"/>
      <c r="E47" s="312" t="s">
        <v>230</v>
      </c>
      <c r="F47" s="312"/>
      <c r="G47" s="232"/>
      <c r="H47" s="233"/>
    </row>
    <row r="48" spans="2:8" ht="51.95" customHeight="1" x14ac:dyDescent="0.25">
      <c r="B48" s="189"/>
      <c r="C48" s="314" t="s">
        <v>88</v>
      </c>
      <c r="D48" s="314"/>
      <c r="E48" s="312" t="s">
        <v>232</v>
      </c>
      <c r="F48" s="312"/>
      <c r="G48" s="232"/>
      <c r="H48" s="233"/>
    </row>
    <row r="49" spans="2:8" ht="53.45" customHeight="1" x14ac:dyDescent="0.25">
      <c r="B49" s="189"/>
      <c r="C49" s="314" t="s">
        <v>110</v>
      </c>
      <c r="D49" s="314"/>
      <c r="E49" s="312" t="s">
        <v>232</v>
      </c>
      <c r="F49" s="312"/>
      <c r="G49" s="232"/>
      <c r="H49" s="233"/>
    </row>
    <row r="50" spans="2:8" ht="48.6" customHeight="1" x14ac:dyDescent="0.25">
      <c r="B50" s="189"/>
      <c r="C50" s="314" t="s">
        <v>89</v>
      </c>
      <c r="D50" s="314"/>
      <c r="E50" s="312" t="s">
        <v>233</v>
      </c>
      <c r="F50" s="312"/>
      <c r="G50" s="232"/>
      <c r="H50" s="233"/>
    </row>
    <row r="51" spans="2:8" ht="49.5" customHeight="1" x14ac:dyDescent="0.25">
      <c r="B51" s="189"/>
      <c r="C51" s="314" t="s">
        <v>90</v>
      </c>
      <c r="D51" s="314"/>
      <c r="E51" s="312" t="s">
        <v>231</v>
      </c>
      <c r="F51" s="312"/>
      <c r="G51" s="232"/>
      <c r="H51" s="233"/>
    </row>
    <row r="52" spans="2:8" ht="57" customHeight="1" x14ac:dyDescent="0.25">
      <c r="B52" s="189"/>
      <c r="C52" s="314" t="s">
        <v>106</v>
      </c>
      <c r="D52" s="314"/>
      <c r="E52" s="312" t="s">
        <v>236</v>
      </c>
      <c r="F52" s="312"/>
      <c r="G52" s="232"/>
      <c r="H52" s="233"/>
    </row>
    <row r="53" spans="2:8" ht="36" customHeight="1" x14ac:dyDescent="0.25">
      <c r="B53" s="189"/>
      <c r="C53" s="314" t="s">
        <v>109</v>
      </c>
      <c r="D53" s="314"/>
      <c r="E53" s="312" t="s">
        <v>234</v>
      </c>
      <c r="F53" s="312"/>
      <c r="G53" s="232"/>
      <c r="H53" s="233"/>
    </row>
    <row r="54" spans="2:8" ht="39.950000000000003" customHeight="1" x14ac:dyDescent="0.25">
      <c r="B54" s="189"/>
      <c r="C54" s="314" t="s">
        <v>113</v>
      </c>
      <c r="D54" s="314"/>
      <c r="E54" s="312" t="s">
        <v>235</v>
      </c>
      <c r="F54" s="312"/>
      <c r="G54" s="232"/>
      <c r="H54" s="233"/>
    </row>
    <row r="55" spans="2:8" ht="29.45" customHeight="1" x14ac:dyDescent="0.25">
      <c r="B55" s="189"/>
      <c r="C55" s="314" t="s">
        <v>10</v>
      </c>
      <c r="D55" s="314"/>
      <c r="E55" s="312" t="s">
        <v>197</v>
      </c>
      <c r="F55" s="312"/>
      <c r="G55" s="232"/>
      <c r="H55" s="233"/>
    </row>
    <row r="56" spans="2:8" ht="18.600000000000001" customHeight="1" x14ac:dyDescent="0.25">
      <c r="B56" s="189"/>
      <c r="C56" s="232"/>
      <c r="D56" s="232"/>
      <c r="E56" s="232"/>
      <c r="F56" s="232"/>
      <c r="G56" s="232"/>
      <c r="H56" s="233"/>
    </row>
    <row r="57" spans="2:8" ht="18.600000000000001" customHeight="1" x14ac:dyDescent="0.25">
      <c r="B57" s="324" t="s">
        <v>209</v>
      </c>
      <c r="C57" s="325"/>
      <c r="D57" s="325"/>
      <c r="E57" s="325"/>
      <c r="F57" s="325"/>
      <c r="G57" s="325"/>
      <c r="H57" s="326"/>
    </row>
    <row r="58" spans="2:8" ht="18.600000000000001" customHeight="1" x14ac:dyDescent="0.25">
      <c r="B58" s="189"/>
      <c r="C58" s="232"/>
      <c r="D58" s="232"/>
      <c r="E58" s="232"/>
      <c r="F58" s="232"/>
      <c r="G58" s="232"/>
      <c r="H58" s="233"/>
    </row>
    <row r="59" spans="2:8" ht="18.600000000000001" customHeight="1" x14ac:dyDescent="0.25">
      <c r="B59" s="315" t="s">
        <v>207</v>
      </c>
      <c r="C59" s="316"/>
      <c r="D59" s="316"/>
      <c r="E59" s="316"/>
      <c r="F59" s="316"/>
      <c r="G59" s="316"/>
      <c r="H59" s="317"/>
    </row>
    <row r="60" spans="2:8" ht="18.600000000000001" customHeight="1" x14ac:dyDescent="0.25">
      <c r="B60" s="226"/>
      <c r="C60" s="227"/>
      <c r="D60" s="227"/>
      <c r="E60" s="227"/>
      <c r="F60" s="227"/>
      <c r="G60" s="227"/>
      <c r="H60" s="228"/>
    </row>
    <row r="61" spans="2:8" ht="30" customHeight="1" x14ac:dyDescent="0.25">
      <c r="B61" s="327" t="s">
        <v>208</v>
      </c>
      <c r="C61" s="328"/>
      <c r="D61" s="328"/>
      <c r="E61" s="328"/>
      <c r="F61" s="328"/>
      <c r="G61" s="328"/>
      <c r="H61" s="329"/>
    </row>
    <row r="62" spans="2:8" ht="17.25" thickBot="1" x14ac:dyDescent="0.3">
      <c r="B62" s="189"/>
      <c r="C62" s="232"/>
      <c r="D62" s="232"/>
      <c r="E62" s="232"/>
      <c r="F62" s="232"/>
      <c r="G62" s="232"/>
      <c r="H62" s="233"/>
    </row>
    <row r="63" spans="2:8" ht="30" customHeight="1" thickTop="1" x14ac:dyDescent="0.25">
      <c r="B63" s="189"/>
      <c r="C63" s="318" t="s">
        <v>179</v>
      </c>
      <c r="D63" s="319"/>
      <c r="E63" s="320" t="s">
        <v>180</v>
      </c>
      <c r="F63" s="321"/>
      <c r="G63" s="232"/>
      <c r="H63" s="233"/>
    </row>
    <row r="64" spans="2:8" ht="30" customHeight="1" x14ac:dyDescent="0.25">
      <c r="B64" s="189"/>
      <c r="C64" s="314" t="s">
        <v>120</v>
      </c>
      <c r="D64" s="314"/>
      <c r="E64" s="312" t="s">
        <v>237</v>
      </c>
      <c r="F64" s="312"/>
      <c r="G64" s="232"/>
      <c r="H64" s="233"/>
    </row>
    <row r="65" spans="2:8" ht="44.45" customHeight="1" x14ac:dyDescent="0.25">
      <c r="B65" s="189"/>
      <c r="C65" s="314" t="s">
        <v>121</v>
      </c>
      <c r="D65" s="314"/>
      <c r="E65" s="312" t="s">
        <v>238</v>
      </c>
      <c r="F65" s="312"/>
      <c r="G65" s="232"/>
      <c r="H65" s="233"/>
    </row>
    <row r="66" spans="2:8" ht="51" customHeight="1" x14ac:dyDescent="0.25">
      <c r="B66" s="189"/>
      <c r="C66" s="314" t="s">
        <v>172</v>
      </c>
      <c r="D66" s="314"/>
      <c r="E66" s="312" t="s">
        <v>239</v>
      </c>
      <c r="F66" s="312"/>
      <c r="G66" s="232"/>
      <c r="H66" s="233"/>
    </row>
    <row r="67" spans="2:8" ht="84.75" customHeight="1" x14ac:dyDescent="0.25">
      <c r="B67" s="189"/>
      <c r="C67" s="314" t="s">
        <v>240</v>
      </c>
      <c r="D67" s="314"/>
      <c r="E67" s="312" t="s">
        <v>186</v>
      </c>
      <c r="F67" s="312"/>
      <c r="G67" s="232"/>
      <c r="H67" s="233"/>
    </row>
    <row r="68" spans="2:8" ht="15.75" customHeight="1" x14ac:dyDescent="0.25">
      <c r="B68" s="189"/>
      <c r="C68" s="314" t="s">
        <v>144</v>
      </c>
      <c r="D68" s="314"/>
      <c r="E68" s="312" t="s">
        <v>242</v>
      </c>
      <c r="F68" s="312"/>
      <c r="G68" s="232"/>
      <c r="H68" s="233"/>
    </row>
    <row r="69" spans="2:8" ht="30" customHeight="1" x14ac:dyDescent="0.25">
      <c r="B69" s="189"/>
      <c r="C69" s="314" t="s">
        <v>243</v>
      </c>
      <c r="D69" s="314"/>
      <c r="E69" s="312" t="s">
        <v>244</v>
      </c>
      <c r="F69" s="312"/>
      <c r="G69" s="232"/>
      <c r="H69" s="233"/>
    </row>
    <row r="70" spans="2:8" ht="30" customHeight="1" x14ac:dyDescent="0.25">
      <c r="B70" s="189"/>
      <c r="C70" s="314" t="s">
        <v>245</v>
      </c>
      <c r="D70" s="314"/>
      <c r="E70" s="312" t="s">
        <v>246</v>
      </c>
      <c r="F70" s="312"/>
      <c r="G70" s="232"/>
      <c r="H70" s="233"/>
    </row>
    <row r="71" spans="2:8" ht="53.45" customHeight="1" x14ac:dyDescent="0.25">
      <c r="B71" s="189"/>
      <c r="C71" s="314" t="s">
        <v>128</v>
      </c>
      <c r="D71" s="314"/>
      <c r="E71" s="312" t="s">
        <v>241</v>
      </c>
      <c r="F71" s="312"/>
      <c r="G71" s="232"/>
      <c r="H71" s="233"/>
    </row>
    <row r="72" spans="2:8" ht="30" customHeight="1" x14ac:dyDescent="0.25">
      <c r="B72" s="189"/>
      <c r="C72" s="232"/>
      <c r="D72" s="232"/>
      <c r="E72" s="232"/>
      <c r="F72" s="232"/>
      <c r="G72" s="232"/>
      <c r="H72" s="233"/>
    </row>
    <row r="73" spans="2:8" ht="18.600000000000001" customHeight="1" x14ac:dyDescent="0.25">
      <c r="B73" s="315" t="s">
        <v>211</v>
      </c>
      <c r="C73" s="316"/>
      <c r="D73" s="316"/>
      <c r="E73" s="316"/>
      <c r="F73" s="316"/>
      <c r="G73" s="316"/>
      <c r="H73" s="317"/>
    </row>
    <row r="74" spans="2:8" ht="18.600000000000001" customHeight="1" x14ac:dyDescent="0.25">
      <c r="B74" s="234"/>
      <c r="C74" s="235"/>
      <c r="D74" s="235"/>
      <c r="E74" s="235"/>
      <c r="F74" s="235"/>
      <c r="G74" s="235"/>
      <c r="H74" s="236"/>
    </row>
    <row r="75" spans="2:8" ht="18.600000000000001" customHeight="1" x14ac:dyDescent="0.25">
      <c r="B75" s="315" t="s">
        <v>269</v>
      </c>
      <c r="C75" s="316"/>
      <c r="D75" s="316"/>
      <c r="E75" s="316"/>
      <c r="F75" s="316"/>
      <c r="G75" s="316"/>
      <c r="H75" s="317"/>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51" t="s">
        <v>179</v>
      </c>
      <c r="D81" s="319"/>
      <c r="E81" s="322" t="s">
        <v>180</v>
      </c>
      <c r="F81" s="323"/>
      <c r="G81" s="252"/>
      <c r="H81" s="248"/>
    </row>
    <row r="82" spans="2:8" s="188" customFormat="1" ht="27.75" customHeight="1" x14ac:dyDescent="0.25">
      <c r="B82" s="263">
        <v>2</v>
      </c>
      <c r="C82" s="313" t="s">
        <v>181</v>
      </c>
      <c r="D82" s="313"/>
      <c r="E82" s="312" t="s">
        <v>182</v>
      </c>
      <c r="F82" s="312"/>
      <c r="G82" s="260"/>
      <c r="H82" s="191"/>
    </row>
    <row r="83" spans="2:8" s="188" customFormat="1" ht="17.25" customHeight="1" x14ac:dyDescent="0.25">
      <c r="B83" s="263">
        <v>2</v>
      </c>
      <c r="C83" s="313" t="s">
        <v>212</v>
      </c>
      <c r="D83" s="313"/>
      <c r="E83" s="312" t="s">
        <v>183</v>
      </c>
      <c r="F83" s="312"/>
      <c r="G83" s="260"/>
      <c r="H83" s="191"/>
    </row>
    <row r="84" spans="2:8" s="188" customFormat="1" ht="81" customHeight="1" x14ac:dyDescent="0.25">
      <c r="B84" s="263">
        <v>2</v>
      </c>
      <c r="C84" s="313" t="s">
        <v>214</v>
      </c>
      <c r="D84" s="313"/>
      <c r="E84" s="312" t="s">
        <v>184</v>
      </c>
      <c r="F84" s="312"/>
      <c r="G84" s="260"/>
      <c r="H84" s="191"/>
    </row>
    <row r="85" spans="2:8" s="188" customFormat="1" ht="78" customHeight="1" x14ac:dyDescent="0.25">
      <c r="B85" s="263">
        <v>2</v>
      </c>
      <c r="C85" s="314" t="s">
        <v>75</v>
      </c>
      <c r="D85" s="314"/>
      <c r="E85" s="312" t="s">
        <v>225</v>
      </c>
      <c r="F85" s="312"/>
      <c r="G85" s="260"/>
      <c r="H85" s="191"/>
    </row>
    <row r="86" spans="2:8" s="188" customFormat="1" ht="43.5" customHeight="1" x14ac:dyDescent="0.25">
      <c r="B86" s="263">
        <v>2</v>
      </c>
      <c r="C86" s="314" t="s">
        <v>215</v>
      </c>
      <c r="D86" s="314"/>
      <c r="E86" s="312" t="s">
        <v>216</v>
      </c>
      <c r="F86" s="312"/>
      <c r="G86" s="260"/>
      <c r="H86" s="191"/>
    </row>
    <row r="87" spans="2:8" s="188" customFormat="1" ht="42" customHeight="1" x14ac:dyDescent="0.25">
      <c r="B87" s="263">
        <v>2</v>
      </c>
      <c r="C87" s="314" t="s">
        <v>217</v>
      </c>
      <c r="D87" s="314"/>
      <c r="E87" s="312" t="s">
        <v>218</v>
      </c>
      <c r="F87" s="312"/>
      <c r="G87" s="260"/>
      <c r="H87" s="191"/>
    </row>
    <row r="88" spans="2:8" s="188" customFormat="1" ht="88.5" customHeight="1" x14ac:dyDescent="0.25">
      <c r="B88" s="263">
        <v>2</v>
      </c>
      <c r="C88" s="314" t="s">
        <v>47</v>
      </c>
      <c r="D88" s="314"/>
      <c r="E88" s="312" t="s">
        <v>247</v>
      </c>
      <c r="F88" s="312"/>
      <c r="G88" s="260"/>
      <c r="H88" s="191"/>
    </row>
    <row r="89" spans="2:8" s="188" customFormat="1" ht="114" customHeight="1" x14ac:dyDescent="0.25">
      <c r="B89" s="263">
        <v>2</v>
      </c>
      <c r="C89" s="314" t="s">
        <v>220</v>
      </c>
      <c r="D89" s="314"/>
      <c r="E89" s="312" t="s">
        <v>221</v>
      </c>
      <c r="F89" s="312"/>
      <c r="G89" s="260"/>
      <c r="H89" s="191"/>
    </row>
    <row r="90" spans="2:8" s="188" customFormat="1" ht="93.95" customHeight="1" x14ac:dyDescent="0.25">
      <c r="B90" s="263">
        <v>2</v>
      </c>
      <c r="C90" s="314" t="s">
        <v>222</v>
      </c>
      <c r="D90" s="314"/>
      <c r="E90" s="312" t="s">
        <v>223</v>
      </c>
      <c r="F90" s="312"/>
      <c r="G90" s="260"/>
      <c r="H90" s="191"/>
    </row>
    <row r="91" spans="2:8" s="188" customFormat="1" x14ac:dyDescent="0.25">
      <c r="B91" s="263">
        <v>2</v>
      </c>
      <c r="C91" s="314" t="s">
        <v>161</v>
      </c>
      <c r="D91" s="314"/>
      <c r="E91" s="312" t="s">
        <v>224</v>
      </c>
      <c r="F91" s="312"/>
      <c r="G91" s="260"/>
      <c r="H91" s="191"/>
    </row>
    <row r="92" spans="2:8" s="188" customFormat="1" ht="66.599999999999994" customHeight="1" x14ac:dyDescent="0.25">
      <c r="B92" s="263">
        <v>3</v>
      </c>
      <c r="C92" s="314" t="s">
        <v>194</v>
      </c>
      <c r="D92" s="314"/>
      <c r="E92" s="312" t="s">
        <v>227</v>
      </c>
      <c r="F92" s="312"/>
      <c r="G92" s="260"/>
      <c r="H92" s="191"/>
    </row>
    <row r="93" spans="2:8" s="188" customFormat="1" ht="66.599999999999994" customHeight="1" x14ac:dyDescent="0.25">
      <c r="B93" s="263">
        <v>3</v>
      </c>
      <c r="C93" s="314" t="s">
        <v>166</v>
      </c>
      <c r="D93" s="314"/>
      <c r="E93" s="312" t="s">
        <v>252</v>
      </c>
      <c r="F93" s="312"/>
      <c r="G93" s="260"/>
      <c r="H93" s="191"/>
    </row>
    <row r="94" spans="2:8" s="188" customFormat="1" ht="62.45" customHeight="1" x14ac:dyDescent="0.25">
      <c r="B94" s="263">
        <v>3</v>
      </c>
      <c r="C94" s="314" t="s">
        <v>61</v>
      </c>
      <c r="D94" s="314"/>
      <c r="E94" s="312" t="s">
        <v>253</v>
      </c>
      <c r="F94" s="312"/>
      <c r="G94" s="260"/>
      <c r="H94" s="191"/>
    </row>
    <row r="95" spans="2:8" s="188" customFormat="1" ht="38.450000000000003" customHeight="1" x14ac:dyDescent="0.25">
      <c r="B95" s="263">
        <v>3</v>
      </c>
      <c r="C95" s="314" t="s">
        <v>228</v>
      </c>
      <c r="D95" s="314"/>
      <c r="E95" s="312" t="s">
        <v>229</v>
      </c>
      <c r="F95" s="312"/>
      <c r="G95" s="260"/>
      <c r="H95" s="191"/>
    </row>
    <row r="96" spans="2:8" ht="59.25" customHeight="1" x14ac:dyDescent="0.25">
      <c r="B96" s="264">
        <v>5</v>
      </c>
      <c r="C96" s="314" t="s">
        <v>169</v>
      </c>
      <c r="D96" s="314"/>
      <c r="E96" s="312" t="s">
        <v>248</v>
      </c>
      <c r="F96" s="312"/>
      <c r="G96" s="252"/>
      <c r="H96" s="248"/>
    </row>
    <row r="97" spans="2:8" ht="59.25" customHeight="1" x14ac:dyDescent="0.25">
      <c r="B97" s="264">
        <v>5</v>
      </c>
      <c r="C97" s="314" t="s">
        <v>87</v>
      </c>
      <c r="D97" s="314"/>
      <c r="E97" s="312" t="s">
        <v>230</v>
      </c>
      <c r="F97" s="312"/>
      <c r="G97" s="252"/>
      <c r="H97" s="248"/>
    </row>
    <row r="98" spans="2:8" ht="59.25" customHeight="1" x14ac:dyDescent="0.25">
      <c r="B98" s="264">
        <v>5</v>
      </c>
      <c r="C98" s="314" t="s">
        <v>88</v>
      </c>
      <c r="D98" s="314"/>
      <c r="E98" s="312" t="s">
        <v>232</v>
      </c>
      <c r="F98" s="312"/>
      <c r="G98" s="252"/>
      <c r="H98" s="248"/>
    </row>
    <row r="99" spans="2:8" ht="59.25" customHeight="1" x14ac:dyDescent="0.25">
      <c r="B99" s="264">
        <v>5</v>
      </c>
      <c r="C99" s="314" t="s">
        <v>110</v>
      </c>
      <c r="D99" s="314"/>
      <c r="E99" s="312" t="s">
        <v>232</v>
      </c>
      <c r="F99" s="312"/>
      <c r="G99" s="252"/>
      <c r="H99" s="248"/>
    </row>
    <row r="100" spans="2:8" ht="47.45" customHeight="1" x14ac:dyDescent="0.25">
      <c r="B100" s="264">
        <v>5</v>
      </c>
      <c r="C100" s="314" t="s">
        <v>89</v>
      </c>
      <c r="D100" s="314"/>
      <c r="E100" s="312" t="s">
        <v>233</v>
      </c>
      <c r="F100" s="312"/>
      <c r="G100" s="252"/>
      <c r="H100" s="248"/>
    </row>
    <row r="101" spans="2:8" ht="45.6" customHeight="1" x14ac:dyDescent="0.25">
      <c r="B101" s="264">
        <v>5</v>
      </c>
      <c r="C101" s="314" t="s">
        <v>90</v>
      </c>
      <c r="D101" s="314"/>
      <c r="E101" s="312" t="s">
        <v>231</v>
      </c>
      <c r="F101" s="312"/>
      <c r="G101" s="252"/>
      <c r="H101" s="248"/>
    </row>
    <row r="102" spans="2:8" ht="66" customHeight="1" x14ac:dyDescent="0.25">
      <c r="B102" s="264">
        <v>5</v>
      </c>
      <c r="C102" s="314" t="s">
        <v>106</v>
      </c>
      <c r="D102" s="314"/>
      <c r="E102" s="312" t="s">
        <v>236</v>
      </c>
      <c r="F102" s="312"/>
      <c r="G102" s="252"/>
      <c r="H102" s="248"/>
    </row>
    <row r="103" spans="2:8" ht="33.6" customHeight="1" x14ac:dyDescent="0.25">
      <c r="B103" s="264">
        <v>5</v>
      </c>
      <c r="C103" s="314" t="s">
        <v>109</v>
      </c>
      <c r="D103" s="314"/>
      <c r="E103" s="312" t="s">
        <v>234</v>
      </c>
      <c r="F103" s="312"/>
      <c r="G103" s="252"/>
      <c r="H103" s="248"/>
    </row>
    <row r="104" spans="2:8" ht="39" customHeight="1" x14ac:dyDescent="0.25">
      <c r="B104" s="264">
        <v>5</v>
      </c>
      <c r="C104" s="314" t="s">
        <v>113</v>
      </c>
      <c r="D104" s="314"/>
      <c r="E104" s="312" t="s">
        <v>235</v>
      </c>
      <c r="F104" s="312"/>
      <c r="G104" s="252"/>
      <c r="H104" s="248"/>
    </row>
    <row r="105" spans="2:8" ht="27.75" customHeight="1" x14ac:dyDescent="0.25">
      <c r="B105" s="264">
        <v>5</v>
      </c>
      <c r="C105" s="314" t="s">
        <v>10</v>
      </c>
      <c r="D105" s="314"/>
      <c r="E105" s="312" t="s">
        <v>197</v>
      </c>
      <c r="F105" s="312"/>
      <c r="G105" s="252"/>
      <c r="H105" s="248"/>
    </row>
    <row r="106" spans="2:8" ht="24.95" customHeight="1" x14ac:dyDescent="0.25">
      <c r="B106" s="264">
        <v>8</v>
      </c>
      <c r="C106" s="314" t="s">
        <v>120</v>
      </c>
      <c r="D106" s="314"/>
      <c r="E106" s="312" t="s">
        <v>237</v>
      </c>
      <c r="F106" s="312"/>
      <c r="G106" s="252"/>
      <c r="H106" s="248"/>
    </row>
    <row r="107" spans="2:8" ht="46.5" customHeight="1" x14ac:dyDescent="0.25">
      <c r="B107" s="264">
        <v>8</v>
      </c>
      <c r="C107" s="314" t="s">
        <v>121</v>
      </c>
      <c r="D107" s="314"/>
      <c r="E107" s="312" t="s">
        <v>238</v>
      </c>
      <c r="F107" s="312"/>
      <c r="G107" s="252"/>
      <c r="H107" s="248"/>
    </row>
    <row r="108" spans="2:8" ht="46.5" customHeight="1" x14ac:dyDescent="0.25">
      <c r="B108" s="264">
        <v>8</v>
      </c>
      <c r="C108" s="314" t="s">
        <v>172</v>
      </c>
      <c r="D108" s="314"/>
      <c r="E108" s="312" t="s">
        <v>239</v>
      </c>
      <c r="F108" s="312"/>
      <c r="G108" s="252"/>
      <c r="H108" s="248"/>
    </row>
    <row r="109" spans="2:8" s="188" customFormat="1" ht="89.25" customHeight="1" x14ac:dyDescent="0.25">
      <c r="B109" s="263">
        <v>8</v>
      </c>
      <c r="C109" s="314" t="s">
        <v>240</v>
      </c>
      <c r="D109" s="314"/>
      <c r="E109" s="312" t="s">
        <v>186</v>
      </c>
      <c r="F109" s="312"/>
      <c r="G109" s="260"/>
      <c r="H109" s="191"/>
    </row>
    <row r="110" spans="2:8" s="188" customFormat="1" ht="33.950000000000003" customHeight="1" x14ac:dyDescent="0.25">
      <c r="B110" s="263">
        <v>8</v>
      </c>
      <c r="C110" s="314" t="s">
        <v>144</v>
      </c>
      <c r="D110" s="314"/>
      <c r="E110" s="312" t="s">
        <v>242</v>
      </c>
      <c r="F110" s="312"/>
      <c r="G110" s="260"/>
      <c r="H110" s="191"/>
    </row>
    <row r="111" spans="2:8" s="188" customFormat="1" ht="33.950000000000003" customHeight="1" x14ac:dyDescent="0.25">
      <c r="B111" s="263">
        <v>8</v>
      </c>
      <c r="C111" s="314" t="s">
        <v>243</v>
      </c>
      <c r="D111" s="314"/>
      <c r="E111" s="312" t="s">
        <v>244</v>
      </c>
      <c r="F111" s="312"/>
      <c r="G111" s="260"/>
      <c r="H111" s="191"/>
    </row>
    <row r="112" spans="2:8" s="188" customFormat="1" ht="36.75" customHeight="1" x14ac:dyDescent="0.25">
      <c r="B112" s="263">
        <v>8</v>
      </c>
      <c r="C112" s="314" t="s">
        <v>245</v>
      </c>
      <c r="D112" s="314"/>
      <c r="E112" s="312" t="s">
        <v>246</v>
      </c>
      <c r="F112" s="312"/>
      <c r="G112" s="260"/>
      <c r="H112" s="191"/>
    </row>
    <row r="113" spans="2:8" s="188" customFormat="1" ht="67.5" customHeight="1" x14ac:dyDescent="0.25">
      <c r="B113" s="263">
        <v>8</v>
      </c>
      <c r="C113" s="314" t="s">
        <v>128</v>
      </c>
      <c r="D113" s="314"/>
      <c r="E113" s="312" t="s">
        <v>241</v>
      </c>
      <c r="F113" s="312"/>
      <c r="G113" s="260"/>
      <c r="H113" s="191"/>
    </row>
    <row r="114" spans="2:8" ht="6.75" customHeight="1" thickBot="1" x14ac:dyDescent="0.3">
      <c r="B114" s="247"/>
      <c r="C114" s="333"/>
      <c r="D114" s="334"/>
      <c r="E114" s="335"/>
      <c r="F114" s="336"/>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opLeftCell="A12" zoomScale="70" zoomScaleNormal="70" workbookViewId="0">
      <selection activeCell="C13" sqref="C13"/>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8"/>
      <c r="B1" s="360" t="s">
        <v>270</v>
      </c>
      <c r="C1" s="360"/>
      <c r="D1" s="360"/>
      <c r="E1" s="360"/>
      <c r="F1" s="360"/>
      <c r="G1" s="360"/>
      <c r="H1" s="360"/>
      <c r="I1" s="217" t="s">
        <v>273</v>
      </c>
    </row>
    <row r="2" spans="1:9" s="9" customFormat="1" ht="21" customHeight="1" x14ac:dyDescent="0.2">
      <c r="A2" s="358"/>
      <c r="B2" s="360"/>
      <c r="C2" s="360"/>
      <c r="D2" s="360"/>
      <c r="E2" s="360"/>
      <c r="F2" s="360"/>
      <c r="G2" s="360"/>
      <c r="H2" s="360"/>
      <c r="I2" s="217" t="s">
        <v>274</v>
      </c>
    </row>
    <row r="3" spans="1:9" s="9" customFormat="1" ht="21" customHeight="1" x14ac:dyDescent="0.2">
      <c r="A3" s="358"/>
      <c r="B3" s="360"/>
      <c r="C3" s="360"/>
      <c r="D3" s="360"/>
      <c r="E3" s="360"/>
      <c r="F3" s="360"/>
      <c r="G3" s="360"/>
      <c r="H3" s="360"/>
      <c r="I3" s="217" t="s">
        <v>272</v>
      </c>
    </row>
    <row r="4" spans="1:9" s="9" customFormat="1" ht="21" customHeight="1" x14ac:dyDescent="0.2">
      <c r="A4" s="358"/>
      <c r="B4" s="360"/>
      <c r="C4" s="360"/>
      <c r="D4" s="360"/>
      <c r="E4" s="360"/>
      <c r="F4" s="360"/>
      <c r="G4" s="360"/>
      <c r="H4" s="360"/>
      <c r="I4" s="217" t="s">
        <v>268</v>
      </c>
    </row>
    <row r="5" spans="1:9" s="9" customFormat="1" ht="3.95" customHeight="1" x14ac:dyDescent="0.2">
      <c r="A5" s="214"/>
      <c r="B5" s="214"/>
      <c r="C5" s="215"/>
      <c r="D5" s="216"/>
      <c r="G5" s="163"/>
      <c r="H5" s="163"/>
      <c r="I5" s="163"/>
    </row>
    <row r="6" spans="1:9" ht="27" customHeight="1" x14ac:dyDescent="0.25">
      <c r="A6" s="19" t="s">
        <v>151</v>
      </c>
      <c r="B6" s="361" t="s">
        <v>307</v>
      </c>
      <c r="C6" s="362"/>
      <c r="D6" s="362"/>
      <c r="E6" s="362"/>
      <c r="F6" s="362"/>
      <c r="G6" s="362"/>
      <c r="H6" s="362"/>
      <c r="I6" s="363"/>
    </row>
    <row r="7" spans="1:9" ht="62.25" customHeight="1" x14ac:dyDescent="0.25">
      <c r="A7" s="19" t="s">
        <v>152</v>
      </c>
      <c r="B7" s="361" t="s">
        <v>271</v>
      </c>
      <c r="C7" s="362"/>
      <c r="D7" s="362"/>
      <c r="E7" s="362"/>
      <c r="F7" s="362"/>
      <c r="G7" s="362"/>
      <c r="H7" s="362"/>
      <c r="I7" s="363"/>
    </row>
    <row r="8" spans="1:9" ht="15" x14ac:dyDescent="0.25">
      <c r="A8" s="209"/>
      <c r="B8" s="211"/>
      <c r="C8" s="211"/>
      <c r="D8" s="212"/>
      <c r="E8" s="213"/>
      <c r="F8" s="210"/>
      <c r="G8" s="213"/>
    </row>
    <row r="9" spans="1:9" ht="21" customHeight="1" x14ac:dyDescent="0.25">
      <c r="A9" s="359" t="s">
        <v>213</v>
      </c>
      <c r="B9" s="359" t="s">
        <v>75</v>
      </c>
      <c r="C9" s="359" t="s">
        <v>133</v>
      </c>
      <c r="D9" s="359" t="s">
        <v>132</v>
      </c>
      <c r="E9" s="359" t="s">
        <v>47</v>
      </c>
      <c r="F9" s="359" t="s">
        <v>48</v>
      </c>
      <c r="G9" s="359"/>
    </row>
    <row r="10" spans="1:9" ht="42" customHeight="1" x14ac:dyDescent="0.25">
      <c r="A10" s="359"/>
      <c r="B10" s="359"/>
      <c r="C10" s="359"/>
      <c r="D10" s="359"/>
      <c r="E10" s="359"/>
      <c r="F10" s="147" t="s">
        <v>8</v>
      </c>
      <c r="G10" s="147" t="s">
        <v>162</v>
      </c>
      <c r="H10" s="147" t="s">
        <v>163</v>
      </c>
      <c r="I10" s="147" t="s">
        <v>161</v>
      </c>
    </row>
    <row r="11" spans="1:9" s="11" customFormat="1" ht="114" x14ac:dyDescent="0.25">
      <c r="A11" s="2" t="s">
        <v>11</v>
      </c>
      <c r="B11" s="2" t="s">
        <v>135</v>
      </c>
      <c r="C11" s="2" t="s">
        <v>275</v>
      </c>
      <c r="D11" s="2" t="s">
        <v>276</v>
      </c>
      <c r="E11" s="302" t="str">
        <f t="shared" ref="E11:E30" si="0">+CONCATENATE(B11," ",C11," ",D11)</f>
        <v>Posibilidad de pérdida Reputacional  por hallazgos generados por los organismos externos de control o notificaciones de otras entidades externas debido a la no presentación o presentación de los informes de ley por fuera de los términos</v>
      </c>
      <c r="F11" s="3" t="s">
        <v>154</v>
      </c>
      <c r="G11" s="3"/>
      <c r="H11" s="164" t="str">
        <f>+IF(F11='11 FORMULAS'!$B$4,'11 FORMULAS'!$C$4,IF(F11='11 FORMULAS'!$B$6,'11 FORMULAS'!$C$6,IF(F11='11 FORMULAS'!$B$8,'11 FORMULAS'!$C$8,IF(F11='11 FORMULAS'!$B$10,'11 FORMULAS'!$C$10,""))))</f>
        <v>Procesos</v>
      </c>
      <c r="I11" s="164" t="str">
        <f t="shared" ref="I11:I12" si="1">+G11&amp;H11</f>
        <v>Procesos</v>
      </c>
    </row>
    <row r="12" spans="1:9" s="11" customFormat="1" ht="99.75" x14ac:dyDescent="0.25">
      <c r="A12" s="2" t="s">
        <v>12</v>
      </c>
      <c r="B12" s="2" t="s">
        <v>135</v>
      </c>
      <c r="C12" s="2" t="s">
        <v>292</v>
      </c>
      <c r="D12" s="304" t="s">
        <v>277</v>
      </c>
      <c r="E12" s="302" t="str">
        <f t="shared" si="0"/>
        <v>Posibilidad de pérdida Reputacional por insatisfacción de los grupos de valor o de los grupos de interés de Amable debido a errores o inconsistencias al evaluar la efectividad de los controles del sistema de control interno</v>
      </c>
      <c r="F12" s="3" t="s">
        <v>154</v>
      </c>
      <c r="G12" s="3"/>
      <c r="H12" s="164" t="str">
        <f>+IF(F12='11 FORMULAS'!$B$4,'11 FORMULAS'!$C$4,IF(F12='11 FORMULAS'!$B$6,'11 FORMULAS'!$C$6,IF(F12='11 FORMULAS'!$B$8,'11 FORMULAS'!$C$8,IF(F12='11 FORMULAS'!$B$10,'11 FORMULAS'!$C$10,""))))</f>
        <v>Procesos</v>
      </c>
      <c r="I12" s="164" t="str">
        <f t="shared" si="1"/>
        <v>Procesos</v>
      </c>
    </row>
    <row r="13" spans="1:9" ht="99.75" x14ac:dyDescent="0.25">
      <c r="A13" s="2" t="s">
        <v>13</v>
      </c>
      <c r="B13" s="2" t="s">
        <v>135</v>
      </c>
      <c r="C13" s="2" t="s">
        <v>278</v>
      </c>
      <c r="D13" s="304" t="s">
        <v>279</v>
      </c>
      <c r="E13" s="302" t="str">
        <f t="shared" si="0"/>
        <v>Posibilidad de pérdida Reputacional por baja calidad en la presentación de informes de evaluación independiente debido a la inadecuada ejecución de procedimientos propios de auditoría interna</v>
      </c>
      <c r="F13" s="3" t="s">
        <v>154</v>
      </c>
      <c r="G13" s="3"/>
      <c r="H13" s="164" t="str">
        <f>+IF(F13='11 FORMULAS'!$B$4,'11 FORMULAS'!$C$4,IF(F13='11 FORMULAS'!$B$6,'11 FORMULAS'!$C$6,IF(F13='11 FORMULAS'!$B$8,'11 FORMULAS'!$C$8,IF(F13='11 FORMULAS'!$B$10,'11 FORMULAS'!$C$10,""))))</f>
        <v>Procesos</v>
      </c>
      <c r="I13" s="164" t="str">
        <f t="shared" ref="I13:I30" si="2">+G13&amp;H13</f>
        <v>Procesos</v>
      </c>
    </row>
    <row r="14" spans="1:9" ht="85.5" x14ac:dyDescent="0.25">
      <c r="A14" s="2" t="s">
        <v>14</v>
      </c>
      <c r="B14" s="2" t="s">
        <v>135</v>
      </c>
      <c r="C14" s="2" t="s">
        <v>298</v>
      </c>
      <c r="D14" s="2" t="s">
        <v>295</v>
      </c>
      <c r="E14" s="149" t="str">
        <f t="shared" si="0"/>
        <v>Posibilidad de pérdida Reputacional  Por la no suscripción o seguimiento inadecuado a los planes de mejoramiento  de la entidad debido a desconocimiento u omisión de los resultados de auditoría.</v>
      </c>
      <c r="F14" s="3" t="s">
        <v>154</v>
      </c>
      <c r="G14" s="3"/>
      <c r="H14" s="164" t="str">
        <f>+IF(F14='11 FORMULAS'!$B$4,'11 FORMULAS'!$C$4,IF(F14='11 FORMULAS'!$B$6,'11 FORMULAS'!$C$6,IF(F14='11 FORMULAS'!$B$8,'11 FORMULAS'!$C$8,IF(F14='11 FORMULAS'!$B$10,'11 FORMULAS'!$C$10,""))))</f>
        <v>Procesos</v>
      </c>
      <c r="I14" s="164" t="str">
        <f t="shared" si="2"/>
        <v>Procesos</v>
      </c>
    </row>
    <row r="15" spans="1:9" ht="85.5" x14ac:dyDescent="0.25">
      <c r="A15" s="308" t="s">
        <v>15</v>
      </c>
      <c r="B15" s="308" t="s">
        <v>135</v>
      </c>
      <c r="C15" s="308" t="s">
        <v>299</v>
      </c>
      <c r="D15" s="308" t="s">
        <v>300</v>
      </c>
      <c r="E15" s="309" t="str">
        <f t="shared" si="0"/>
        <v>Posibilidad de pérdida Reputacional Por la aplicación inadecuada de procedimientos de evaluación y auditoría interna debido a conflictos de intereses de los auditores o profesionales de apoyo.</v>
      </c>
      <c r="F15" s="310" t="s">
        <v>156</v>
      </c>
      <c r="G15" s="310"/>
      <c r="H15" s="164" t="str">
        <f>+IF(F15='11 FORMULAS'!$B$4,'11 FORMULAS'!$C$4,IF(F15='11 FORMULAS'!$B$6,'11 FORMULAS'!$C$6,IF(F15='11 FORMULAS'!$B$8,'11 FORMULAS'!$C$8,IF(F15='11 FORMULAS'!$B$10,'11 FORMULAS'!$C$10,""))))</f>
        <v>Talento_Humano</v>
      </c>
      <c r="I15" s="164" t="str">
        <f t="shared" si="2"/>
        <v>Talento_Humano</v>
      </c>
    </row>
    <row r="16" spans="1:9" ht="35.1" hidden="1" customHeight="1" x14ac:dyDescent="0.25">
      <c r="A16" s="2" t="s">
        <v>16</v>
      </c>
      <c r="B16" s="2"/>
      <c r="C16" s="2"/>
      <c r="D16" s="2"/>
      <c r="E16" s="149" t="str">
        <f t="shared" si="0"/>
        <v xml:space="preserve">  </v>
      </c>
      <c r="F16" s="3"/>
      <c r="G16" s="3"/>
      <c r="H16" s="164" t="str">
        <f>+IF(F16='11 FORMULAS'!$B$4,'11 FORMULAS'!$C$4,IF(F16='11 FORMULAS'!$B$6,'11 FORMULAS'!$C$6,IF(F16='11 FORMULAS'!$B$8,'11 FORMULAS'!$C$8,IF(F16='11 FORMULAS'!$B$10,'11 FORMULAS'!$C$10,""))))</f>
        <v/>
      </c>
      <c r="I16" s="164" t="str">
        <f t="shared" si="2"/>
        <v/>
      </c>
    </row>
    <row r="17" spans="1:9" ht="35.1" hidden="1" customHeight="1" x14ac:dyDescent="0.25">
      <c r="A17" s="2" t="s">
        <v>17</v>
      </c>
      <c r="B17" s="2"/>
      <c r="C17" s="2"/>
      <c r="D17" s="2"/>
      <c r="E17" s="149" t="str">
        <f t="shared" si="0"/>
        <v xml:space="preserve">  </v>
      </c>
      <c r="F17" s="3"/>
      <c r="G17" s="3"/>
      <c r="H17" s="164" t="str">
        <f>+IF(F17='11 FORMULAS'!$B$4,'11 FORMULAS'!$C$4,IF(F17='11 FORMULAS'!$B$6,'11 FORMULAS'!$C$6,IF(F17='11 FORMULAS'!$B$8,'11 FORMULAS'!$C$8,IF(F17='11 FORMULAS'!$B$10,'11 FORMULAS'!$C$10,""))))</f>
        <v/>
      </c>
      <c r="I17" s="164" t="str">
        <f t="shared" si="2"/>
        <v/>
      </c>
    </row>
    <row r="18" spans="1:9" ht="35.1" hidden="1" customHeight="1" x14ac:dyDescent="0.25">
      <c r="A18" s="2" t="s">
        <v>18</v>
      </c>
      <c r="B18" s="2"/>
      <c r="C18" s="2"/>
      <c r="D18" s="2"/>
      <c r="E18" s="149" t="str">
        <f t="shared" si="0"/>
        <v xml:space="preserve">  </v>
      </c>
      <c r="F18" s="3"/>
      <c r="G18" s="3"/>
      <c r="H18" s="164" t="str">
        <f>+IF(F18='11 FORMULAS'!$B$4,'11 FORMULAS'!$C$4,IF(F18='11 FORMULAS'!$B$6,'11 FORMULAS'!$C$6,IF(F18='11 FORMULAS'!$B$8,'11 FORMULAS'!$C$8,IF(F18='11 FORMULAS'!$B$10,'11 FORMULAS'!$C$10,""))))</f>
        <v/>
      </c>
      <c r="I18" s="164" t="str">
        <f t="shared" si="2"/>
        <v/>
      </c>
    </row>
    <row r="19" spans="1:9" s="12" customFormat="1" ht="35.1" hidden="1" customHeight="1" x14ac:dyDescent="0.25">
      <c r="A19" s="2" t="s">
        <v>19</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2"/>
        <v/>
      </c>
    </row>
    <row r="20" spans="1:9" s="12" customFormat="1" ht="35.1" hidden="1" customHeight="1" x14ac:dyDescent="0.25">
      <c r="A20" s="2" t="s">
        <v>31</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2"/>
        <v/>
      </c>
    </row>
    <row r="21" spans="1:9" s="12" customFormat="1" ht="35.1" hidden="1" customHeight="1" x14ac:dyDescent="0.25">
      <c r="A21" s="2" t="s">
        <v>32</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2"/>
        <v/>
      </c>
    </row>
    <row r="22" spans="1:9" s="12" customFormat="1" ht="35.1" hidden="1" customHeight="1" x14ac:dyDescent="0.25">
      <c r="A22" s="2" t="s">
        <v>33</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2"/>
        <v/>
      </c>
    </row>
    <row r="23" spans="1:9" s="12" customFormat="1" ht="35.1" hidden="1" customHeight="1" x14ac:dyDescent="0.25">
      <c r="A23" s="2" t="s">
        <v>34</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2"/>
        <v/>
      </c>
    </row>
    <row r="24" spans="1:9" s="12" customFormat="1" ht="35.1" hidden="1" customHeight="1" x14ac:dyDescent="0.25">
      <c r="A24" s="2" t="s">
        <v>35</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2"/>
        <v/>
      </c>
    </row>
    <row r="25" spans="1:9" s="12" customFormat="1" ht="35.1" hidden="1" customHeight="1" x14ac:dyDescent="0.25">
      <c r="A25" s="2" t="s">
        <v>36</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2"/>
        <v/>
      </c>
    </row>
    <row r="26" spans="1:9" s="12" customFormat="1" ht="35.1" hidden="1" customHeight="1" x14ac:dyDescent="0.25">
      <c r="A26" s="2" t="s">
        <v>37</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2"/>
        <v/>
      </c>
    </row>
    <row r="27" spans="1:9" s="12" customFormat="1" ht="35.1" hidden="1" customHeight="1" x14ac:dyDescent="0.25">
      <c r="A27" s="2" t="s">
        <v>38</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2"/>
        <v/>
      </c>
    </row>
    <row r="28" spans="1:9" s="12" customFormat="1" ht="35.1" hidden="1" customHeight="1" x14ac:dyDescent="0.25">
      <c r="A28" s="2" t="s">
        <v>39</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2"/>
        <v/>
      </c>
    </row>
    <row r="29" spans="1:9" s="12" customFormat="1" ht="35.1" hidden="1" customHeight="1" x14ac:dyDescent="0.25">
      <c r="A29" s="2" t="s">
        <v>40</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2"/>
        <v/>
      </c>
    </row>
    <row r="30" spans="1:9" s="12" customFormat="1" ht="35.1" hidden="1" customHeight="1" x14ac:dyDescent="0.25">
      <c r="A30" s="2" t="s">
        <v>41</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2"/>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A16" sqref="A16:XFD30"/>
    </sheetView>
  </sheetViews>
  <sheetFormatPr baseColWidth="10" defaultColWidth="14.28515625" defaultRowHeight="14.25" x14ac:dyDescent="0.25"/>
  <cols>
    <col min="1" max="1" width="15.4257812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42578125" style="21" customWidth="1" collapsed="1"/>
    <col min="8" max="8" width="11.140625" style="21" customWidth="1" collapsed="1"/>
    <col min="9" max="9" width="10.42578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42578125" style="46" customWidth="1" collapsed="1"/>
    <col min="19" max="19" width="8.85546875" style="46" customWidth="1" collapsed="1"/>
    <col min="20" max="20" width="17.85546875" style="10" customWidth="1" collapsed="1"/>
    <col min="21" max="21" width="5.42578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71"/>
      <c r="B1" s="378" t="str">
        <f>+'2 CONTEXTO E IDENTIFICACIÓN'!B1</f>
        <v>MAPA RIESGOS OPERATIVOS  POR PROCESOS</v>
      </c>
      <c r="C1" s="378"/>
      <c r="D1" s="378"/>
      <c r="E1" s="378"/>
      <c r="F1" s="378"/>
      <c r="G1" s="378"/>
      <c r="H1" s="378"/>
      <c r="I1" s="378"/>
      <c r="J1" s="378"/>
      <c r="K1" s="378"/>
      <c r="L1" s="378"/>
      <c r="M1" s="380" t="str">
        <f>+'2 CONTEXTO E IDENTIFICACIÓN'!I1</f>
        <v xml:space="preserve">Código: </v>
      </c>
      <c r="N1" s="380"/>
    </row>
    <row r="2" spans="1:25" ht="18" customHeight="1" x14ac:dyDescent="0.25">
      <c r="A2" s="371"/>
      <c r="B2" s="378"/>
      <c r="C2" s="378"/>
      <c r="D2" s="378"/>
      <c r="E2" s="378"/>
      <c r="F2" s="378"/>
      <c r="G2" s="378"/>
      <c r="H2" s="378"/>
      <c r="I2" s="378"/>
      <c r="J2" s="378"/>
      <c r="K2" s="378"/>
      <c r="L2" s="378"/>
      <c r="M2" s="380" t="str">
        <f>+'2 CONTEXTO E IDENTIFICACIÓN'!I2</f>
        <v xml:space="preserve">Fecha: </v>
      </c>
      <c r="N2" s="380"/>
    </row>
    <row r="3" spans="1:25" ht="18" customHeight="1" x14ac:dyDescent="0.25">
      <c r="A3" s="371"/>
      <c r="B3" s="378"/>
      <c r="C3" s="378"/>
      <c r="D3" s="378"/>
      <c r="E3" s="378"/>
      <c r="F3" s="378"/>
      <c r="G3" s="378"/>
      <c r="H3" s="378"/>
      <c r="I3" s="378"/>
      <c r="J3" s="378"/>
      <c r="K3" s="378"/>
      <c r="L3" s="378"/>
      <c r="M3" s="380" t="str">
        <f>+'2 CONTEXTO E IDENTIFICACIÓN'!I3</f>
        <v>Versión: 001</v>
      </c>
      <c r="N3" s="380"/>
    </row>
    <row r="4" spans="1:25" s="9" customFormat="1" ht="18" customHeight="1" x14ac:dyDescent="0.2">
      <c r="A4" s="371"/>
      <c r="B4" s="378"/>
      <c r="C4" s="378"/>
      <c r="D4" s="378"/>
      <c r="E4" s="378"/>
      <c r="F4" s="378"/>
      <c r="G4" s="378"/>
      <c r="H4" s="378"/>
      <c r="I4" s="378"/>
      <c r="J4" s="378"/>
      <c r="K4" s="378"/>
      <c r="L4" s="378"/>
      <c r="M4" s="380" t="str">
        <f>+'2 CONTEXTO E IDENTIFICACIÓN'!I4</f>
        <v>Página:</v>
      </c>
      <c r="N4" s="380"/>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9" t="str">
        <f>+IF('2 CONTEXTO E IDENTIFICACIÓN'!$B$6="","",'2 CONTEXTO E IDENTIFICACIÓN'!$B$6)</f>
        <v>Control Interno</v>
      </c>
      <c r="C6" s="379"/>
      <c r="D6" s="379"/>
      <c r="E6" s="379"/>
      <c r="F6" s="379"/>
      <c r="G6" s="379"/>
      <c r="H6" s="379"/>
      <c r="I6" s="379"/>
      <c r="J6" s="379"/>
      <c r="K6" s="379"/>
      <c r="L6" s="379"/>
      <c r="M6" s="379"/>
      <c r="N6" s="379"/>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72" t="s">
        <v>73</v>
      </c>
      <c r="H8" s="373"/>
      <c r="I8" s="373"/>
      <c r="J8" s="373"/>
      <c r="K8" s="373"/>
      <c r="L8" s="373"/>
      <c r="M8" s="373"/>
      <c r="N8" s="374"/>
      <c r="R8" s="171"/>
      <c r="S8" s="171"/>
    </row>
    <row r="9" spans="1:25" s="24" customFormat="1" ht="14.1" customHeight="1" thickBot="1" x14ac:dyDescent="0.3">
      <c r="A9" s="288"/>
      <c r="B9" s="289"/>
      <c r="C9" s="372" t="s">
        <v>79</v>
      </c>
      <c r="D9" s="373"/>
      <c r="E9" s="373"/>
      <c r="F9" s="374"/>
      <c r="G9" s="375" t="s">
        <v>166</v>
      </c>
      <c r="H9" s="376"/>
      <c r="I9" s="377"/>
      <c r="J9" s="375" t="s">
        <v>61</v>
      </c>
      <c r="K9" s="376"/>
      <c r="L9" s="377"/>
      <c r="M9" s="375" t="s">
        <v>193</v>
      </c>
      <c r="N9" s="377"/>
      <c r="P9" s="367" t="s">
        <v>2</v>
      </c>
      <c r="Q9" s="368"/>
      <c r="R9" s="369"/>
      <c r="S9" s="369"/>
      <c r="T9" s="370"/>
      <c r="V9" s="364" t="s">
        <v>4</v>
      </c>
      <c r="W9" s="365"/>
      <c r="X9" s="365"/>
      <c r="Y9" s="366"/>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42.5" x14ac:dyDescent="0.25">
      <c r="A11" s="28" t="str">
        <f>'2 CONTEXTO E IDENTIFICACIÓN'!A11</f>
        <v>R1</v>
      </c>
      <c r="B11" s="192"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193">
        <v>12</v>
      </c>
      <c r="D11" s="172" t="str">
        <f t="shared" ref="D11:D30" si="0">+IF(C11="","",IF(C11&lt;=$S$11,$Q$11,IF(C11&lt;=$S$12,$Q$12,IF(C11&lt;=$S$13,$Q$13,IF(C11&lt;=$S$14,$Q$14,IF(C11&gt;=$R$15,$Q$15,""))))))</f>
        <v>La actividad que conlleva el riesgo se ejecuta de 3 a 24 veces por año</v>
      </c>
      <c r="E11" s="173">
        <f t="shared" ref="E11:E30" si="1">+IF(D11="","",IF(D11=$Q$11,$T$11,IF(D11=$Q$12,$T$12,IF(D11=$Q$13,$T$13,IF(D11=$Q$14,$T$14,IF(D11=$Q$15,$T$15))))))</f>
        <v>0.4</v>
      </c>
      <c r="F11" s="29" t="str">
        <f t="shared" ref="F11:F30" si="2">+IF(D11="","",IF(D11=$Q$11,$P$11,IF(D11=$Q$12,$P$12,IF(D11=$Q$13,$P$13,IF(D11=$Q$14,$P$14,IF(D11=$Q$15,$P$15))))))</f>
        <v>Baja</v>
      </c>
      <c r="G11" s="179"/>
      <c r="H11" s="175" t="str">
        <f>+IF(G11="","",IF(G11="N/A","",IF(OR(G11=$X$11,G11=$Y$11),$W$11,IF(OR(G11=$X$12,G11=$Y$12),$W$12,IF(OR(G11=$X$13,G11=$Y$13),$W$13,IF(OR(G11=$X$14,G11=$Y$14),$W$14,IF(OR(G11=$X$15,G11=$Y$15),$W$15)))))))</f>
        <v/>
      </c>
      <c r="I11" s="177" t="str">
        <f t="shared" ref="I11:I30" si="3">+IF(G11="","",IF(G11="N/A","",IF(OR(G11=$X$11,G11=$Y$11),$V$11,IF(OR(G11=$X$12,G11=$Y$12),$V$12,IF(OR(G11=$X$13,G11=$Y$13),$V$13,IF(OR(G11=$X$14,G11=$Y$14),$V$14,IF(OR(G11=$X$15,G11=$Y$15),$V$15)))))))</f>
        <v/>
      </c>
      <c r="J11" s="179" t="s">
        <v>63</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0.2</v>
      </c>
      <c r="N11" s="198" t="str">
        <f>+IF(M11="","",IF(M11=$W$11,$V$11,IF(M11=$W$12,$V$12,IF(M11=$W$13,$V$13,IF(M11=$W$14,$V$14,IF(M11=$W$15,$V$15))))))</f>
        <v>Leve</v>
      </c>
      <c r="P11" s="30" t="s">
        <v>52</v>
      </c>
      <c r="Q11" s="31" t="s">
        <v>53</v>
      </c>
      <c r="R11" s="169">
        <v>0</v>
      </c>
      <c r="S11" s="169">
        <v>2</v>
      </c>
      <c r="T11" s="32">
        <v>0.2</v>
      </c>
      <c r="V11" s="30" t="s">
        <v>62</v>
      </c>
      <c r="W11" s="33">
        <v>0.2</v>
      </c>
      <c r="X11" s="31" t="s">
        <v>80</v>
      </c>
      <c r="Y11" s="34" t="s">
        <v>63</v>
      </c>
    </row>
    <row r="12" spans="1:25" ht="128.25" x14ac:dyDescent="0.25">
      <c r="A12" s="28" t="str">
        <f>'2 CONTEXTO E IDENTIFICACIÓN'!A12</f>
        <v>R2</v>
      </c>
      <c r="B12" s="192" t="str">
        <f>+'2 CONTEXTO E IDENTIFICACIÓN'!E12</f>
        <v>Posibilidad de pérdida Reputacional por insatisfacción de los grupos de valor o de los grupos de interés de Amable debido a errores o inconsistencias al evaluar la efectividad de los controles del sistema de control interno</v>
      </c>
      <c r="C12" s="194">
        <v>12</v>
      </c>
      <c r="D12" s="172" t="str">
        <f t="shared" si="0"/>
        <v>La actividad que conlleva el riesgo se ejecuta de 3 a 24 veces por año</v>
      </c>
      <c r="E12" s="173">
        <f t="shared" si="1"/>
        <v>0.4</v>
      </c>
      <c r="F12" s="29" t="str">
        <f t="shared" si="2"/>
        <v>Baja</v>
      </c>
      <c r="G12" s="179"/>
      <c r="H12" s="175" t="str">
        <f t="shared" ref="H12:H30" si="6">+IF(G12="","",IF(G12="N/A","",IF(OR(G12=$X$11,G12=$Y$11),$W$11,IF(OR(G12=$X$12,G12=$Y$12),$W$12,IF(OR(G12=$X$13,G12=$Y$13),$W$13,IF(OR(G12=$X$14,G12=$Y$14),$W$14,IF(OR(G12=$X$15,G12=$Y$15),$W$15)))))))</f>
        <v/>
      </c>
      <c r="I12" s="177" t="str">
        <f t="shared" si="3"/>
        <v/>
      </c>
      <c r="J12" s="179" t="s">
        <v>65</v>
      </c>
      <c r="K12" s="175">
        <f t="shared" si="4"/>
        <v>0.4</v>
      </c>
      <c r="L12" s="177" t="str">
        <f t="shared" si="5"/>
        <v>Menor</v>
      </c>
      <c r="M12" s="197">
        <f>+IF(H12="",K12,IF(K12="",H12,IF(H12&gt;K12,H12,K12)))</f>
        <v>0.4</v>
      </c>
      <c r="N12" s="198" t="str">
        <f t="shared" ref="N12:N30" si="7">+IF(M12="","",IF(M12=$W$11,$V$11,IF(M12=$W$12,$V$12,IF(M12=$W$13,$V$13,IF(M12=$W$14,$V$14,IF(M12=$W$15,$V$15))))))</f>
        <v>Menor</v>
      </c>
      <c r="P12" s="35" t="s">
        <v>54</v>
      </c>
      <c r="Q12" s="36" t="s">
        <v>55</v>
      </c>
      <c r="R12" s="169">
        <v>3</v>
      </c>
      <c r="S12" s="169">
        <v>24</v>
      </c>
      <c r="T12" s="32">
        <v>0.4</v>
      </c>
      <c r="V12" s="35" t="s">
        <v>7</v>
      </c>
      <c r="W12" s="33">
        <v>0.4</v>
      </c>
      <c r="X12" s="36" t="s">
        <v>64</v>
      </c>
      <c r="Y12" s="37" t="s">
        <v>65</v>
      </c>
    </row>
    <row r="13" spans="1:25" ht="114" x14ac:dyDescent="0.25">
      <c r="A13" s="28" t="str">
        <f>'2 CONTEXTO E IDENTIFICACIÓN'!A13</f>
        <v>R3</v>
      </c>
      <c r="B13" s="192" t="str">
        <f>+'2 CONTEXTO E IDENTIFICACIÓN'!E13</f>
        <v>Posibilidad de pérdida Reputacional por baja calidad en la presentación de informes de evaluación independiente debido a la inadecuada ejecución de procedimientos propios de auditoría interna</v>
      </c>
      <c r="C13" s="194">
        <v>12</v>
      </c>
      <c r="D13" s="172" t="str">
        <f t="shared" si="0"/>
        <v>La actividad que conlleva el riesgo se ejecuta de 3 a 24 veces por año</v>
      </c>
      <c r="E13" s="173">
        <f t="shared" si="1"/>
        <v>0.4</v>
      </c>
      <c r="F13" s="29" t="str">
        <f t="shared" si="2"/>
        <v>Baja</v>
      </c>
      <c r="G13" s="179"/>
      <c r="H13" s="175" t="str">
        <f t="shared" si="6"/>
        <v/>
      </c>
      <c r="I13" s="177" t="str">
        <f t="shared" si="3"/>
        <v/>
      </c>
      <c r="J13" s="179" t="s">
        <v>63</v>
      </c>
      <c r="K13" s="175">
        <f t="shared" si="4"/>
        <v>0.2</v>
      </c>
      <c r="L13" s="177" t="str">
        <f t="shared" si="5"/>
        <v>Leve</v>
      </c>
      <c r="M13" s="197">
        <f t="shared" ref="M13:M30" si="8">+IF(H13="",K13,IF(K13="",H13,IF(H13&gt;K13,H13,K13)))</f>
        <v>0.2</v>
      </c>
      <c r="N13" s="198" t="str">
        <f t="shared" si="7"/>
        <v>Leve</v>
      </c>
      <c r="P13" s="38" t="s">
        <v>56</v>
      </c>
      <c r="Q13" s="36" t="s">
        <v>57</v>
      </c>
      <c r="R13" s="169">
        <v>25</v>
      </c>
      <c r="S13" s="169">
        <v>500</v>
      </c>
      <c r="T13" s="32">
        <v>0.6</v>
      </c>
      <c r="V13" s="38" t="s">
        <v>5</v>
      </c>
      <c r="W13" s="33">
        <v>0.6</v>
      </c>
      <c r="X13" s="36" t="s">
        <v>66</v>
      </c>
      <c r="Y13" s="37" t="s">
        <v>67</v>
      </c>
    </row>
    <row r="14" spans="1:25" ht="108.75" customHeight="1" x14ac:dyDescent="0.25">
      <c r="A14" s="28" t="str">
        <f>'2 CONTEXTO E IDENTIFICACIÓN'!A14</f>
        <v>R4</v>
      </c>
      <c r="B14" s="192" t="str">
        <f>+'2 CONTEXTO E IDENTIFICACIÓN'!E14</f>
        <v>Posibilidad de pérdida Reputacional  Por la no suscripción o seguimiento inadecuado a los planes de mejoramiento  de la entidad debido a desconocimiento u omisión de los resultados de auditoría.</v>
      </c>
      <c r="C14" s="194">
        <v>3</v>
      </c>
      <c r="D14" s="172" t="str">
        <f t="shared" si="0"/>
        <v>La actividad que conlleva el riesgo se ejecuta de 3 a 24 veces por año</v>
      </c>
      <c r="E14" s="173">
        <f t="shared" si="1"/>
        <v>0.4</v>
      </c>
      <c r="F14" s="29" t="str">
        <f t="shared" si="2"/>
        <v>Baja</v>
      </c>
      <c r="G14" s="179"/>
      <c r="H14" s="175" t="str">
        <f t="shared" si="6"/>
        <v/>
      </c>
      <c r="I14" s="177" t="str">
        <f t="shared" si="3"/>
        <v/>
      </c>
      <c r="J14" s="179" t="s">
        <v>63</v>
      </c>
      <c r="K14" s="175">
        <f t="shared" si="4"/>
        <v>0.2</v>
      </c>
      <c r="L14" s="177" t="str">
        <f t="shared" si="5"/>
        <v>Leve</v>
      </c>
      <c r="M14" s="197">
        <f t="shared" si="8"/>
        <v>0.2</v>
      </c>
      <c r="N14" s="198" t="str">
        <f t="shared" si="7"/>
        <v>Leve</v>
      </c>
      <c r="P14" s="39" t="s">
        <v>58</v>
      </c>
      <c r="Q14" s="36" t="s">
        <v>76</v>
      </c>
      <c r="R14" s="169">
        <v>5001</v>
      </c>
      <c r="S14" s="169">
        <v>5000</v>
      </c>
      <c r="T14" s="32">
        <v>0.8</v>
      </c>
      <c r="V14" s="39" t="s">
        <v>6</v>
      </c>
      <c r="W14" s="33">
        <v>0.8</v>
      </c>
      <c r="X14" s="36" t="s">
        <v>68</v>
      </c>
      <c r="Y14" s="37" t="s">
        <v>69</v>
      </c>
    </row>
    <row r="15" spans="1:25" ht="108" customHeight="1" x14ac:dyDescent="0.25">
      <c r="A15" s="28" t="str">
        <f>'2 CONTEXTO E IDENTIFICACIÓN'!A15</f>
        <v>R5</v>
      </c>
      <c r="B15" s="192" t="str">
        <f>+'2 CONTEXTO E IDENTIFICACIÓN'!E15</f>
        <v>Posibilidad de pérdida Reputacional Por la aplicación inadecuada de procedimientos de evaluación y auditoría interna debido a conflictos de intereses de los auditores o profesionales de apoyo.</v>
      </c>
      <c r="C15" s="194">
        <v>12</v>
      </c>
      <c r="D15" s="172" t="str">
        <f t="shared" si="0"/>
        <v>La actividad que conlleva el riesgo se ejecuta de 3 a 24 veces por año</v>
      </c>
      <c r="E15" s="173">
        <f t="shared" si="1"/>
        <v>0.4</v>
      </c>
      <c r="F15" s="29" t="str">
        <f t="shared" si="2"/>
        <v>Baja</v>
      </c>
      <c r="G15" s="179"/>
      <c r="H15" s="175" t="str">
        <f t="shared" si="6"/>
        <v/>
      </c>
      <c r="I15" s="177" t="str">
        <f t="shared" si="3"/>
        <v/>
      </c>
      <c r="J15" s="179" t="s">
        <v>65</v>
      </c>
      <c r="K15" s="175">
        <f t="shared" si="4"/>
        <v>0.4</v>
      </c>
      <c r="L15" s="177" t="str">
        <f t="shared" si="5"/>
        <v>Menor</v>
      </c>
      <c r="M15" s="197">
        <f t="shared" si="8"/>
        <v>0.4</v>
      </c>
      <c r="N15" s="198" t="str">
        <f t="shared" si="7"/>
        <v>Menor</v>
      </c>
      <c r="P15" s="40" t="s">
        <v>59</v>
      </c>
      <c r="Q15" s="36" t="s">
        <v>77</v>
      </c>
      <c r="R15" s="169">
        <v>5001</v>
      </c>
      <c r="S15" s="169"/>
      <c r="T15" s="32">
        <v>1</v>
      </c>
      <c r="V15" s="40" t="s">
        <v>70</v>
      </c>
      <c r="W15" s="33">
        <v>1</v>
      </c>
      <c r="X15" s="36" t="s">
        <v>71</v>
      </c>
      <c r="Y15" s="37" t="s">
        <v>72</v>
      </c>
    </row>
    <row r="16" spans="1:25" ht="73.5" hidden="1"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90" zoomScaleNormal="90" workbookViewId="0">
      <pane xSplit="1" ySplit="10" topLeftCell="B11" activePane="bottomRight" state="frozen"/>
      <selection pane="topRight" activeCell="B1" sqref="B1"/>
      <selection pane="bottomLeft" activeCell="A7" sqref="A7"/>
      <selection pane="bottomRight" activeCell="A16" sqref="A16:XFD31"/>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42578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81"/>
      <c r="B1" s="385" t="str">
        <f>+'2 CONTEXTO E IDENTIFICACIÓN'!B1</f>
        <v>MAPA RIESGOS OPERATIVOS  POR PROCESOS</v>
      </c>
      <c r="C1" s="385"/>
      <c r="D1" s="385"/>
      <c r="E1" s="300" t="str">
        <f>+'2 CONTEXTO E IDENTIFICACIÓN'!I1</f>
        <v xml:space="preserve">Código: </v>
      </c>
    </row>
    <row r="2" spans="1:36" ht="15" customHeight="1" x14ac:dyDescent="0.25">
      <c r="A2" s="381"/>
      <c r="B2" s="385"/>
      <c r="C2" s="385"/>
      <c r="D2" s="385"/>
      <c r="E2" s="300" t="str">
        <f>+'2 CONTEXTO E IDENTIFICACIÓN'!I2</f>
        <v xml:space="preserve">Fecha: </v>
      </c>
    </row>
    <row r="3" spans="1:36" s="64" customFormat="1" ht="15" customHeight="1" x14ac:dyDescent="0.2">
      <c r="A3" s="381"/>
      <c r="B3" s="385"/>
      <c r="C3" s="385"/>
      <c r="D3" s="385"/>
      <c r="E3" s="300" t="str">
        <f>+'2 CONTEXTO E IDENTIFICACIÓN'!I3</f>
        <v>Versión: 001</v>
      </c>
      <c r="H3" s="81"/>
      <c r="I3" s="81"/>
      <c r="J3" s="81"/>
      <c r="K3" s="81"/>
      <c r="L3" s="81"/>
      <c r="M3" s="81"/>
      <c r="AD3" s="65"/>
      <c r="AE3" s="65"/>
      <c r="AF3" s="65"/>
      <c r="AG3" s="65"/>
      <c r="AH3" s="65"/>
    </row>
    <row r="4" spans="1:36" s="64" customFormat="1" ht="15" customHeight="1" x14ac:dyDescent="0.2">
      <c r="A4" s="382"/>
      <c r="B4" s="385"/>
      <c r="C4" s="385"/>
      <c r="D4" s="385"/>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9" t="s">
        <v>305</v>
      </c>
      <c r="C6" s="379"/>
      <c r="D6" s="379"/>
      <c r="E6" s="379"/>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91" t="s">
        <v>20</v>
      </c>
      <c r="H8" s="392"/>
      <c r="I8" s="392"/>
      <c r="J8" s="392"/>
      <c r="K8" s="392"/>
      <c r="L8" s="392"/>
      <c r="M8" s="393"/>
      <c r="O8" s="69"/>
      <c r="P8" s="69"/>
      <c r="Q8" s="70"/>
      <c r="R8" s="383" t="s">
        <v>84</v>
      </c>
      <c r="S8" s="383"/>
      <c r="T8" s="383"/>
      <c r="U8" s="383"/>
      <c r="V8" s="384"/>
      <c r="AD8" s="65"/>
      <c r="AE8" s="65"/>
      <c r="AF8" s="65"/>
      <c r="AG8" s="65"/>
      <c r="AH8" s="65"/>
    </row>
    <row r="9" spans="1:36" x14ac:dyDescent="0.25">
      <c r="A9" s="71"/>
      <c r="B9" s="72"/>
      <c r="C9" s="386" t="s">
        <v>86</v>
      </c>
      <c r="D9" s="386"/>
      <c r="E9" s="386"/>
      <c r="F9" s="73"/>
      <c r="G9" s="74"/>
      <c r="H9" s="75"/>
      <c r="I9" s="383" t="s">
        <v>84</v>
      </c>
      <c r="J9" s="383"/>
      <c r="K9" s="383"/>
      <c r="L9" s="383"/>
      <c r="M9" s="384"/>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114.75" x14ac:dyDescent="0.2">
      <c r="A11" s="93" t="str">
        <f>'2 CONTEXTO E IDENTIFICACIÓN'!A11</f>
        <v>R1</v>
      </c>
      <c r="B11" s="94"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95" t="str">
        <f>+'3 PROBABIL E IMPACTO INHERENTE'!F11</f>
        <v>Baja</v>
      </c>
      <c r="D11" s="95" t="str">
        <f>+'3 PROBABIL E IMPACTO INHERENTE'!N11</f>
        <v>Leve</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6"/>
      <c r="G11" s="389"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87"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02" x14ac:dyDescent="0.2">
      <c r="A12" s="93" t="str">
        <f>'2 CONTEXTO E IDENTIFICACIÓN'!A12</f>
        <v>R2</v>
      </c>
      <c r="B12" s="94" t="str">
        <f>+'2 CONTEXTO E IDENTIFICACIÓN'!E12</f>
        <v>Posibilidad de pérdida Reputacional por insatisfacción de los grupos de valor o de los grupos de interés de Amable debido a errores o inconsistencias al evaluar la efectividad de los controles del sistema de control interno</v>
      </c>
      <c r="C12" s="95" t="str">
        <f>+'3 PROBABIL E IMPACTO INHERENTE'!F12</f>
        <v>Baja</v>
      </c>
      <c r="D12" s="95" t="str">
        <f>+'3 PROBABIL E IMPACTO INHERENTE'!N12</f>
        <v>Menor</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6"/>
      <c r="G12" s="389"/>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87"/>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89.25" x14ac:dyDescent="0.2">
      <c r="A13" s="93" t="str">
        <f>'2 CONTEXTO E IDENTIFICACIÓN'!A13</f>
        <v>R3</v>
      </c>
      <c r="B13" s="94" t="str">
        <f>+'2 CONTEXTO E IDENTIFICACIÓN'!E13</f>
        <v>Posibilidad de pérdida Reputacional por baja calidad en la presentación de informes de evaluación independiente debido a la inadecuada ejecución de procedimientos propios de auditoría interna</v>
      </c>
      <c r="C13" s="95" t="str">
        <f>+'3 PROBABIL E IMPACTO INHERENTE'!F13</f>
        <v>Baja</v>
      </c>
      <c r="D13" s="95" t="str">
        <f>+'3 PROBABIL E IMPACTO INHERENTE'!N13</f>
        <v>Leve</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Bajo</v>
      </c>
      <c r="F13" s="96"/>
      <c r="G13" s="389"/>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87"/>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102" x14ac:dyDescent="0.2">
      <c r="A14" s="93" t="str">
        <f>'2 CONTEXTO E IDENTIFICACIÓN'!A14</f>
        <v>R4</v>
      </c>
      <c r="B14" s="94" t="str">
        <f>+'2 CONTEXTO E IDENTIFICACIÓN'!E14</f>
        <v>Posibilidad de pérdida Reputacional  Por la no suscripción o seguimiento inadecuado a los planes de mejoramiento  de la entidad debido a desconocimiento u omisión de los resultados de auditoría.</v>
      </c>
      <c r="C14" s="95" t="str">
        <f>+'3 PROBABIL E IMPACTO INHERENTE'!F14</f>
        <v>Baja</v>
      </c>
      <c r="D14" s="95" t="str">
        <f>+'3 PROBABIL E IMPACTO INHERENTE'!N14</f>
        <v>Leve</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6"/>
      <c r="G14" s="389"/>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R1  R3 R4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R2   R5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87"/>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86.25" customHeight="1" thickBot="1" x14ac:dyDescent="0.25">
      <c r="A15" s="93" t="str">
        <f>'2 CONTEXTO E IDENTIFICACIÓN'!A15</f>
        <v>R5</v>
      </c>
      <c r="B15" s="94" t="str">
        <f>+'2 CONTEXTO E IDENTIFICACIÓN'!E15</f>
        <v>Posibilidad de pérdida Reputacional Por la aplicación inadecuada de procedimientos de evaluación y auditoría interna debido a conflictos de intereses de los auditores o profesionales de apoyo.</v>
      </c>
      <c r="C15" s="95" t="str">
        <f>+'3 PROBABIL E IMPACTO INHERENTE'!F15</f>
        <v>Baja</v>
      </c>
      <c r="D15" s="95" t="str">
        <f>+'3 PROBABIL E IMPACTO INHERENTE'!N15</f>
        <v>Menor</v>
      </c>
      <c r="E15" s="94" t="str">
        <f t="shared" si="0"/>
        <v>Moderado</v>
      </c>
      <c r="F15" s="96"/>
      <c r="G15" s="390"/>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8"/>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hidden="1"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hidden="1"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hidden="1"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hidden="1"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hidden="1"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hidden="1"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hidden="1"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hidden="1"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hidden="1"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hidden="1"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hidden="1"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hidden="1"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hidden="1"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hidden="1"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hidden="1"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hidden="1"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1"/>
  <sheetViews>
    <sheetView showGridLines="0" zoomScale="69" zoomScaleNormal="69" zoomScaleSheetLayoutView="57" workbookViewId="0">
      <pane xSplit="1" ySplit="10" topLeftCell="B23" activePane="bottomRight" state="frozen"/>
      <selection pane="topRight" activeCell="B1" sqref="B1"/>
      <selection pane="bottomLeft" activeCell="A7" sqref="A7"/>
      <selection pane="bottomRight" activeCell="D23" sqref="D23:D26"/>
    </sheetView>
  </sheetViews>
  <sheetFormatPr baseColWidth="10" defaultColWidth="11.42578125" defaultRowHeight="14.25" x14ac:dyDescent="0.25"/>
  <cols>
    <col min="1" max="1" width="14.42578125" style="50" customWidth="1" collapsed="1"/>
    <col min="2" max="2" width="24.7109375" style="50" customWidth="1" collapsed="1"/>
    <col min="3" max="3" width="16" style="50" customWidth="1" collapsed="1"/>
    <col min="4" max="4" width="11.42578125" style="50" customWidth="1" collapsed="1"/>
    <col min="5" max="5" width="10.140625" style="50" customWidth="1" collapsed="1"/>
    <col min="6" max="6" width="15.42578125" style="50" customWidth="1" collapsed="1"/>
    <col min="7" max="7" width="19.710937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42578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2" width="14.42578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10"/>
      <c r="B1" s="378" t="str">
        <f>+'2 CONTEXTO E IDENTIFICACIÓN'!B1</f>
        <v>MAPA RIESGOS OPERATIVOS  POR PROCESOS</v>
      </c>
      <c r="C1" s="378"/>
      <c r="D1" s="378"/>
      <c r="E1" s="378"/>
      <c r="F1" s="378"/>
      <c r="G1" s="378"/>
      <c r="H1" s="378"/>
      <c r="I1" s="378"/>
      <c r="J1" s="378"/>
      <c r="K1" s="378"/>
      <c r="L1" s="378"/>
      <c r="M1" s="378"/>
      <c r="N1" s="378"/>
      <c r="O1" s="378"/>
      <c r="P1" s="378"/>
      <c r="Q1" s="378"/>
      <c r="R1" s="378"/>
      <c r="S1" s="378"/>
      <c r="T1" s="378"/>
      <c r="U1" s="380" t="str">
        <f>+'2 CONTEXTO E IDENTIFICACIÓN'!I1</f>
        <v xml:space="preserve">Código: </v>
      </c>
      <c r="V1" s="380"/>
    </row>
    <row r="2" spans="1:26" ht="18" customHeight="1" x14ac:dyDescent="0.25">
      <c r="A2" s="410"/>
      <c r="B2" s="378"/>
      <c r="C2" s="378"/>
      <c r="D2" s="378"/>
      <c r="E2" s="378"/>
      <c r="F2" s="378"/>
      <c r="G2" s="378"/>
      <c r="H2" s="378"/>
      <c r="I2" s="378"/>
      <c r="J2" s="378"/>
      <c r="K2" s="378"/>
      <c r="L2" s="378"/>
      <c r="M2" s="378"/>
      <c r="N2" s="378"/>
      <c r="O2" s="378"/>
      <c r="P2" s="378"/>
      <c r="Q2" s="378"/>
      <c r="R2" s="378"/>
      <c r="S2" s="378"/>
      <c r="T2" s="378"/>
      <c r="U2" s="380" t="str">
        <f>+'2 CONTEXTO E IDENTIFICACIÓN'!I2</f>
        <v xml:space="preserve">Fecha: </v>
      </c>
      <c r="V2" s="380"/>
    </row>
    <row r="3" spans="1:26" s="47" customFormat="1" ht="18" customHeight="1" x14ac:dyDescent="0.25">
      <c r="A3" s="410"/>
      <c r="B3" s="378"/>
      <c r="C3" s="378"/>
      <c r="D3" s="378"/>
      <c r="E3" s="378"/>
      <c r="F3" s="378"/>
      <c r="G3" s="378"/>
      <c r="H3" s="378"/>
      <c r="I3" s="378"/>
      <c r="J3" s="378"/>
      <c r="K3" s="378"/>
      <c r="L3" s="378"/>
      <c r="M3" s="378"/>
      <c r="N3" s="378"/>
      <c r="O3" s="378"/>
      <c r="P3" s="378"/>
      <c r="Q3" s="378"/>
      <c r="R3" s="378"/>
      <c r="S3" s="378"/>
      <c r="T3" s="378"/>
      <c r="U3" s="380" t="str">
        <f>+'2 CONTEXTO E IDENTIFICACIÓN'!I3</f>
        <v>Versión: 001</v>
      </c>
      <c r="V3" s="380"/>
      <c r="W3" s="50"/>
      <c r="X3" s="10"/>
      <c r="Y3" s="10"/>
      <c r="Z3" s="10"/>
    </row>
    <row r="4" spans="1:26" s="47" customFormat="1" ht="18" customHeight="1" x14ac:dyDescent="0.2">
      <c r="A4" s="411"/>
      <c r="B4" s="378"/>
      <c r="C4" s="378"/>
      <c r="D4" s="378"/>
      <c r="E4" s="378"/>
      <c r="F4" s="378"/>
      <c r="G4" s="378"/>
      <c r="H4" s="378"/>
      <c r="I4" s="378"/>
      <c r="J4" s="378"/>
      <c r="K4" s="378"/>
      <c r="L4" s="378"/>
      <c r="M4" s="378"/>
      <c r="N4" s="378"/>
      <c r="O4" s="378"/>
      <c r="P4" s="378"/>
      <c r="Q4" s="378"/>
      <c r="R4" s="378"/>
      <c r="S4" s="378"/>
      <c r="T4" s="378"/>
      <c r="U4" s="380" t="str">
        <f>+'2 CONTEXTO E IDENTIFICACIÓN'!I4</f>
        <v>Página:</v>
      </c>
      <c r="V4" s="380"/>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9" t="str">
        <f>+IF('2 CONTEXTO E IDENTIFICACIÓN'!$B$6="","",'2 CONTEXTO E IDENTIFICACIÓN'!$B$6)</f>
        <v>Control Interno</v>
      </c>
      <c r="C6" s="379"/>
      <c r="D6" s="379"/>
      <c r="E6" s="379"/>
      <c r="F6" s="379"/>
      <c r="G6" s="379"/>
      <c r="H6" s="379"/>
      <c r="I6" s="379"/>
      <c r="J6" s="379"/>
      <c r="K6" s="379"/>
      <c r="L6" s="379"/>
      <c r="M6" s="379"/>
      <c r="N6" s="379"/>
      <c r="O6" s="379"/>
      <c r="P6" s="379"/>
      <c r="Q6" s="379"/>
      <c r="R6" s="379"/>
      <c r="S6" s="379"/>
      <c r="T6" s="379"/>
      <c r="U6" s="379"/>
      <c r="V6" s="379"/>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401" t="s">
        <v>195</v>
      </c>
      <c r="S7" s="401" t="s">
        <v>196</v>
      </c>
      <c r="T7" s="401" t="s">
        <v>197</v>
      </c>
      <c r="U7" s="210"/>
      <c r="V7" s="210"/>
      <c r="W7" s="50"/>
      <c r="X7" s="364" t="s">
        <v>258</v>
      </c>
      <c r="Y7" s="365"/>
      <c r="Z7" s="366"/>
    </row>
    <row r="8" spans="1:26" s="53" customFormat="1" ht="16.5" customHeight="1" x14ac:dyDescent="0.25">
      <c r="A8" s="209"/>
      <c r="B8" s="208"/>
      <c r="C8" s="208"/>
      <c r="D8" s="210"/>
      <c r="E8" s="76"/>
      <c r="F8" s="76"/>
      <c r="G8" s="76"/>
      <c r="H8" s="76"/>
      <c r="I8" s="76"/>
      <c r="J8" s="386" t="s">
        <v>107</v>
      </c>
      <c r="K8" s="386"/>
      <c r="L8" s="386"/>
      <c r="M8" s="386"/>
      <c r="N8" s="386"/>
      <c r="O8" s="386"/>
      <c r="P8" s="386"/>
      <c r="Q8" s="386"/>
      <c r="R8" s="401"/>
      <c r="S8" s="401"/>
      <c r="T8" s="401"/>
      <c r="U8" s="210"/>
      <c r="V8" s="210"/>
      <c r="W8" s="50"/>
      <c r="X8" s="25" t="s">
        <v>49</v>
      </c>
      <c r="Y8" s="26" t="s">
        <v>259</v>
      </c>
      <c r="Z8" s="27" t="s">
        <v>260</v>
      </c>
    </row>
    <row r="9" spans="1:26" ht="66" customHeight="1" x14ac:dyDescent="0.25">
      <c r="A9" s="359" t="s">
        <v>191</v>
      </c>
      <c r="B9" s="359" t="s">
        <v>190</v>
      </c>
      <c r="C9" s="359" t="s">
        <v>111</v>
      </c>
      <c r="D9" s="359" t="s">
        <v>112</v>
      </c>
      <c r="E9" s="403" t="s">
        <v>108</v>
      </c>
      <c r="F9" s="408" t="s">
        <v>169</v>
      </c>
      <c r="G9" s="409"/>
      <c r="H9" s="403"/>
      <c r="I9" s="283"/>
      <c r="J9" s="405" t="s">
        <v>102</v>
      </c>
      <c r="K9" s="406"/>
      <c r="L9" s="406"/>
      <c r="M9" s="406"/>
      <c r="N9" s="407"/>
      <c r="O9" s="405" t="s">
        <v>106</v>
      </c>
      <c r="P9" s="406"/>
      <c r="Q9" s="407"/>
      <c r="R9" s="402"/>
      <c r="S9" s="402"/>
      <c r="T9" s="402"/>
      <c r="U9" s="210"/>
      <c r="V9" s="210"/>
      <c r="X9" s="30" t="s">
        <v>52</v>
      </c>
      <c r="Y9" s="33">
        <v>0.01</v>
      </c>
      <c r="Z9" s="32">
        <v>0.2</v>
      </c>
    </row>
    <row r="10" spans="1:26" s="46" customFormat="1" ht="60.75" thickBot="1" x14ac:dyDescent="0.3">
      <c r="A10" s="394"/>
      <c r="B10" s="394"/>
      <c r="C10" s="394"/>
      <c r="D10" s="394"/>
      <c r="E10" s="404"/>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186" thickBot="1" x14ac:dyDescent="0.3">
      <c r="A11" s="412" t="str">
        <f>'2 CONTEXTO E IDENTIFICACIÓN'!A11</f>
        <v>R1</v>
      </c>
      <c r="B11" s="418"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395">
        <f>+'3 PROBABIL E IMPACTO INHERENTE'!E11</f>
        <v>0.4</v>
      </c>
      <c r="D11" s="398">
        <f>+'3 PROBABIL E IMPACTO INHERENTE'!M11</f>
        <v>0.2</v>
      </c>
      <c r="E11" s="58">
        <v>1</v>
      </c>
      <c r="F11" s="61" t="s">
        <v>286</v>
      </c>
      <c r="G11" s="61" t="s">
        <v>280</v>
      </c>
      <c r="H11" s="61" t="s">
        <v>281</v>
      </c>
      <c r="I11" s="303" t="str">
        <f>+CONCATENATE(F11," ",G11," ",H11)</f>
        <v>La Asesora de Control Interno realiza revisión periódica de los medios de comunicación oficiales de la entidad, verificando si existen requerimientos de información de Entes Externos de Control En caso de detectar desviaciones, procederá a notificar al gerente de la empresa y corregir el curso de la acción</v>
      </c>
      <c r="J11" s="5" t="s">
        <v>104</v>
      </c>
      <c r="K11" s="54">
        <f>+IF(J11='11 FORMULAS'!$E$4,'11 FORMULAS'!$F$4,IF(J11='11 FORMULAS'!$E$5,'11 FORMULAS'!$F$5,IF(J11='11 FORMULAS'!$E$6,'11 FORMULAS'!$F$6,"")))</f>
        <v>0.15</v>
      </c>
      <c r="L11" s="54" t="str">
        <f>+IF(OR(J11='11 FORMULAS'!$O$4,J11='11 FORMULAS'!$O$5),'11 FORMULAS'!$P$5,IF(J11='11 FORMULAS'!$O$6,'11 FORMULAS'!$P$6,""))</f>
        <v>Probabilidad</v>
      </c>
      <c r="M11" s="5" t="s">
        <v>92</v>
      </c>
      <c r="N11" s="54">
        <f>+IF(M11='11 FORMULAS'!$H$4,'11 FORMULAS'!$I$4,IF(M11='11 FORMULAS'!$H$5,'11 FORMULAS'!$I$5,""))</f>
        <v>0.15</v>
      </c>
      <c r="O11" s="6" t="s">
        <v>95</v>
      </c>
      <c r="P11" s="6" t="s">
        <v>97</v>
      </c>
      <c r="Q11" s="6" t="s">
        <v>100</v>
      </c>
      <c r="R11" s="277">
        <f>+IFERROR(K11+N11,"")</f>
        <v>0.3</v>
      </c>
      <c r="S11" s="277">
        <f>IF(L11='11 FORMULAS'!$P$5,C11-(C11*R11),C11)</f>
        <v>0.28000000000000003</v>
      </c>
      <c r="T11" s="277">
        <f>IF(L11='11 FORMULAS'!$P$6,D11-(D11*R11),D11)</f>
        <v>0.2</v>
      </c>
      <c r="U11" s="421">
        <f>+IF(S14="","",S14)</f>
        <v>0.16800000000000001</v>
      </c>
      <c r="V11" s="424">
        <f>+IF(T14="","",T14)</f>
        <v>0.2</v>
      </c>
      <c r="X11" s="38" t="s">
        <v>56</v>
      </c>
      <c r="Y11" s="33">
        <v>0.41</v>
      </c>
      <c r="Z11" s="32">
        <v>0.6</v>
      </c>
    </row>
    <row r="12" spans="1:26" ht="214.5" thickBot="1" x14ac:dyDescent="0.3">
      <c r="A12" s="413"/>
      <c r="B12" s="419"/>
      <c r="C12" s="396"/>
      <c r="D12" s="399"/>
      <c r="E12" s="59">
        <v>2</v>
      </c>
      <c r="F12" s="61" t="s">
        <v>286</v>
      </c>
      <c r="G12" s="202" t="s">
        <v>282</v>
      </c>
      <c r="H12" s="202" t="s">
        <v>283</v>
      </c>
      <c r="I12" s="305" t="str">
        <f>+CONCATENATE(F12," ",G12," ",H12)</f>
        <v>La Asesora de Control Interno realiza revisión periódica del Programa Anual de Auditoría y presentará informes de avance ante el Comité Institucional de Coordinación de Control Interno, exponiendo los resultados y avances de cada período. En caso de detectar desviaciones, informará al CICCI para tomar las medidas correspondientes</v>
      </c>
      <c r="J12" s="1" t="s">
        <v>103</v>
      </c>
      <c r="K12" s="55">
        <f>+IF(J12='11 FORMULAS'!$E$4,'11 FORMULAS'!$F$4,IF(J12='11 FORMULAS'!$E$5,'11 FORMULAS'!$F$5,IF(J12='11 FORMULAS'!$E$6,'11 FORMULAS'!$F$6,"")))</f>
        <v>0.25</v>
      </c>
      <c r="L12" s="55" t="str">
        <f>+IF(OR(J12='11 FORMULAS'!$O$4,J12='11 FORMULAS'!$O$5),'11 FORMULAS'!$P$5,IF(J12='11 FORMULAS'!$O$6,'11 FORMULAS'!$P$6,""))</f>
        <v>Probabilidad</v>
      </c>
      <c r="M12" s="1" t="s">
        <v>92</v>
      </c>
      <c r="N12" s="55">
        <f>+IF(M12='11 FORMULAS'!$H$4,'11 FORMULAS'!$I$4,IF(M12='11 FORMULAS'!$H$5,'11 FORMULAS'!$I$5,""))</f>
        <v>0.15</v>
      </c>
      <c r="O12" s="4" t="s">
        <v>95</v>
      </c>
      <c r="P12" s="6" t="s">
        <v>97</v>
      </c>
      <c r="Q12" s="6" t="s">
        <v>100</v>
      </c>
      <c r="R12" s="278">
        <f t="shared" ref="R12:R14" si="0">+IFERROR(K12+N12,"")</f>
        <v>0.4</v>
      </c>
      <c r="S12" s="278">
        <f>IF(L12='11 FORMULAS'!$P$5,S11-(S11*R12),S11)</f>
        <v>0.16800000000000001</v>
      </c>
      <c r="T12" s="278">
        <f>IF(L12='11 FORMULAS'!$P$6,T11-(T11*R12),T11)</f>
        <v>0.2</v>
      </c>
      <c r="U12" s="422"/>
      <c r="V12" s="425"/>
      <c r="X12" s="39" t="s">
        <v>58</v>
      </c>
      <c r="Y12" s="33">
        <v>0.61</v>
      </c>
      <c r="Z12" s="32">
        <v>0.8</v>
      </c>
    </row>
    <row r="13" spans="1:26" ht="36" hidden="1" customHeight="1" x14ac:dyDescent="0.25">
      <c r="A13" s="413"/>
      <c r="B13" s="419"/>
      <c r="C13" s="396"/>
      <c r="D13" s="399"/>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0.16800000000000001</v>
      </c>
      <c r="T13" s="278">
        <f>IF(L13='11 FORMULAS'!$P$6,T12-(T12*R13),T12)</f>
        <v>0.2</v>
      </c>
      <c r="U13" s="422"/>
      <c r="V13" s="425"/>
    </row>
    <row r="14" spans="1:26" ht="36" hidden="1" customHeight="1" thickBot="1" x14ac:dyDescent="0.3">
      <c r="A14" s="414"/>
      <c r="B14" s="420"/>
      <c r="C14" s="397"/>
      <c r="D14" s="400"/>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0.16800000000000001</v>
      </c>
      <c r="T14" s="279">
        <f>IF(L14='11 FORMULAS'!$P$6,T13-(T13*R14),T13)</f>
        <v>0.2</v>
      </c>
      <c r="U14" s="423"/>
      <c r="V14" s="426"/>
      <c r="X14" s="41"/>
      <c r="Y14" s="42"/>
      <c r="Z14" s="43"/>
    </row>
    <row r="15" spans="1:26" ht="228" x14ac:dyDescent="0.25">
      <c r="A15" s="412" t="str">
        <f>'2 CONTEXTO E IDENTIFICACIÓN'!A12</f>
        <v>R2</v>
      </c>
      <c r="B15" s="418" t="str">
        <f>+'2 CONTEXTO E IDENTIFICACIÓN'!E12</f>
        <v>Posibilidad de pérdida Reputacional por insatisfacción de los grupos de valor o de los grupos de interés de Amable debido a errores o inconsistencias al evaluar la efectividad de los controles del sistema de control interno</v>
      </c>
      <c r="C15" s="395">
        <f>+'3 PROBABIL E IMPACTO INHERENTE'!E12</f>
        <v>0.4</v>
      </c>
      <c r="D15" s="398">
        <f>+'3 PROBABIL E IMPACTO INHERENTE'!M12</f>
        <v>0.4</v>
      </c>
      <c r="E15" s="58">
        <v>1</v>
      </c>
      <c r="F15" s="61" t="s">
        <v>286</v>
      </c>
      <c r="G15" s="61" t="s">
        <v>284</v>
      </c>
      <c r="H15" s="61" t="s">
        <v>285</v>
      </c>
      <c r="I15" s="270" t="str">
        <f t="shared" si="1"/>
        <v>La Asesora de Control Interno Revisa  los informes preliminares antes de ser enviados como informes finales al líder del proceso y/o grupos de valor, con el propósito de asegurar su entrega con calidad y oportunidad.  En caso de no revisar el informe preliminar, el gerente generará una alerta al jefe de control interno a través de correo electrónico.</v>
      </c>
      <c r="J15" s="5" t="s">
        <v>103</v>
      </c>
      <c r="K15" s="54">
        <f>+IF(J15='11 FORMULAS'!$E$4,'11 FORMULAS'!$F$4,IF(J15='11 FORMULAS'!$E$5,'11 FORMULAS'!$F$5,IF(J15='11 FORMULAS'!$E$6,'11 FORMULAS'!$F$6,"")))</f>
        <v>0.25</v>
      </c>
      <c r="L15" s="54" t="str">
        <f>+IF(OR(J15='11 FORMULAS'!$O$4,J15='11 FORMULAS'!$O$5),'11 FORMULAS'!$P$5,IF(J15='11 FORMULAS'!$O$6,'11 FORMULAS'!$P$6,""))</f>
        <v>Probabilidad</v>
      </c>
      <c r="M15" s="5" t="s">
        <v>92</v>
      </c>
      <c r="N15" s="54">
        <f>+IF(M15='11 FORMULAS'!$H$4,'11 FORMULAS'!$I$4,IF(M15='11 FORMULAS'!$H$5,'11 FORMULAS'!$I$5,""))</f>
        <v>0.15</v>
      </c>
      <c r="O15" s="6" t="s">
        <v>95</v>
      </c>
      <c r="P15" s="6" t="s">
        <v>97</v>
      </c>
      <c r="Q15" s="6" t="s">
        <v>100</v>
      </c>
      <c r="R15" s="277">
        <f>+IFERROR(K15+N15,"")</f>
        <v>0.4</v>
      </c>
      <c r="S15" s="277">
        <f>IF(L15='11 FORMULAS'!$P$5,C15-(C15*R15),C15)</f>
        <v>0.24</v>
      </c>
      <c r="T15" s="277">
        <f>IF(L15='11 FORMULAS'!$P$6,D15-(D15*R15),D15)</f>
        <v>0.4</v>
      </c>
      <c r="U15" s="421">
        <f>+IF(S18="","",S18)</f>
        <v>0.16799999999999998</v>
      </c>
      <c r="V15" s="424">
        <f>+IF(T18="","",T18)</f>
        <v>0.4</v>
      </c>
      <c r="X15" s="40" t="s">
        <v>59</v>
      </c>
      <c r="Y15" s="33">
        <v>0.81</v>
      </c>
      <c r="Z15" s="32">
        <v>1</v>
      </c>
    </row>
    <row r="16" spans="1:26" ht="257.25" thickBot="1" x14ac:dyDescent="0.3">
      <c r="A16" s="413"/>
      <c r="B16" s="419"/>
      <c r="C16" s="396"/>
      <c r="D16" s="399"/>
      <c r="E16" s="59">
        <v>2</v>
      </c>
      <c r="F16" s="202" t="s">
        <v>286</v>
      </c>
      <c r="G16" s="202" t="s">
        <v>293</v>
      </c>
      <c r="H16" s="202" t="s">
        <v>294</v>
      </c>
      <c r="I16" s="270" t="str">
        <f t="shared" si="1"/>
        <v>La Asesora de Control Interno Revisa los canales de comunicación dispuestos con los grupos de interés y de valor, evaluando si existen quejas o reclamos relacionados con la entega de información de la oficina de control interno En caso de identificar esta situación, procederá a notificar a la gerencia de la empresa, y suscribir un plan de mejoramiento interno que permita corregir la situación prevista.</v>
      </c>
      <c r="J16" s="1" t="s">
        <v>104</v>
      </c>
      <c r="K16" s="55">
        <f>+IF(J16='11 FORMULAS'!$E$4,'11 FORMULAS'!$F$4,IF(J16='11 FORMULAS'!$E$5,'11 FORMULAS'!$F$5,IF(J16='11 FORMULAS'!$E$6,'11 FORMULAS'!$F$6,"")))</f>
        <v>0.15</v>
      </c>
      <c r="L16" s="55" t="str">
        <f>+IF(OR(J16='11 FORMULAS'!$O$4,J16='11 FORMULAS'!$O$5),'11 FORMULAS'!$P$5,IF(J16='11 FORMULAS'!$O$6,'11 FORMULAS'!$P$6,""))</f>
        <v>Probabilidad</v>
      </c>
      <c r="M16" s="1" t="s">
        <v>92</v>
      </c>
      <c r="N16" s="55">
        <f>+IF(M16='11 FORMULAS'!$H$4,'11 FORMULAS'!$I$4,IF(M16='11 FORMULAS'!$H$5,'11 FORMULAS'!$I$5,""))</f>
        <v>0.15</v>
      </c>
      <c r="O16" s="4" t="s">
        <v>95</v>
      </c>
      <c r="P16" s="4" t="s">
        <v>97</v>
      </c>
      <c r="Q16" s="4" t="s">
        <v>100</v>
      </c>
      <c r="R16" s="278">
        <f t="shared" ref="R16" si="2">+IFERROR(K16+N16,"")</f>
        <v>0.3</v>
      </c>
      <c r="S16" s="278">
        <f>IF(L16='11 FORMULAS'!$P$5,S15-(S15*R16),S15)</f>
        <v>0.16799999999999998</v>
      </c>
      <c r="T16" s="278">
        <f>IF(L16='11 FORMULAS'!$P$6,T15-(T15*R16),T15)</f>
        <v>0.4</v>
      </c>
      <c r="U16" s="422"/>
      <c r="V16" s="425"/>
      <c r="X16" s="274"/>
      <c r="Y16" s="275"/>
      <c r="Z16" s="275"/>
    </row>
    <row r="17" spans="1:26" ht="36" hidden="1" customHeight="1" x14ac:dyDescent="0.25">
      <c r="A17" s="413"/>
      <c r="B17" s="419"/>
      <c r="C17" s="396"/>
      <c r="D17" s="399"/>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0.16799999999999998</v>
      </c>
      <c r="T17" s="278">
        <f>IF(L17='11 FORMULAS'!$P$6,T16-(T16*R17),T16)</f>
        <v>0.4</v>
      </c>
      <c r="U17" s="422"/>
      <c r="V17" s="425"/>
      <c r="X17" s="274"/>
      <c r="Y17" s="275"/>
      <c r="Z17" s="275"/>
    </row>
    <row r="18" spans="1:26" ht="36" hidden="1" customHeight="1" thickBot="1" x14ac:dyDescent="0.3">
      <c r="A18" s="414"/>
      <c r="B18" s="420"/>
      <c r="C18" s="397"/>
      <c r="D18" s="400"/>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0.16799999999999998</v>
      </c>
      <c r="T18" s="279">
        <f>IF(L18='11 FORMULAS'!$P$6,T17-(T17*R18),T17)</f>
        <v>0.4</v>
      </c>
      <c r="U18" s="423"/>
      <c r="V18" s="426"/>
    </row>
    <row r="19" spans="1:26" ht="242.25" x14ac:dyDescent="0.25">
      <c r="A19" s="412" t="str">
        <f>'2 CONTEXTO E IDENTIFICACIÓN'!A13</f>
        <v>R3</v>
      </c>
      <c r="B19" s="418" t="str">
        <f>+'2 CONTEXTO E IDENTIFICACIÓN'!E13</f>
        <v>Posibilidad de pérdida Reputacional por baja calidad en la presentación de informes de evaluación independiente debido a la inadecuada ejecución de procedimientos propios de auditoría interna</v>
      </c>
      <c r="C19" s="395">
        <f>+'3 PROBABIL E IMPACTO INHERENTE'!E13</f>
        <v>0.4</v>
      </c>
      <c r="D19" s="398">
        <f>+'3 PROBABIL E IMPACTO INHERENTE'!M13</f>
        <v>0.2</v>
      </c>
      <c r="E19" s="58">
        <v>1</v>
      </c>
      <c r="F19" s="61" t="s">
        <v>287</v>
      </c>
      <c r="G19" s="61" t="s">
        <v>288</v>
      </c>
      <c r="H19" s="61" t="s">
        <v>289</v>
      </c>
      <c r="I19" s="303" t="str">
        <f>+CONCATENATE(F19," ",G19," ",H19)</f>
        <v>El gerente de la entidad establece el apoyo profesional idóneo para el tipo de auditoría, el cual ayudará al asesor de control interno en la ejecución de las auditorías aprobadas en el Programa Anual de Auditoría En caso de no contar con el apoyo profesional requerido, la asesora de control interno solicitará apoyo al Departamento Administrativo de Control Interno del Municipio de Armenia.</v>
      </c>
      <c r="J19" s="5" t="s">
        <v>103</v>
      </c>
      <c r="K19" s="54">
        <f>+IF(J19='11 FORMULAS'!$E$4,'11 FORMULAS'!$F$4,IF(J19='11 FORMULAS'!$E$5,'11 FORMULAS'!$F$5,IF(J19='11 FORMULAS'!$E$6,'11 FORMULAS'!$F$6,"")))</f>
        <v>0.25</v>
      </c>
      <c r="L19" s="54" t="str">
        <f>+IF(OR(J19='11 FORMULAS'!$O$4,J19='11 FORMULAS'!$O$5),'11 FORMULAS'!$P$5,IF(J19='11 FORMULAS'!$O$6,'11 FORMULAS'!$P$6,""))</f>
        <v>Probabilidad</v>
      </c>
      <c r="M19" s="5" t="s">
        <v>92</v>
      </c>
      <c r="N19" s="54">
        <f>+IF(M19='11 FORMULAS'!$H$4,'11 FORMULAS'!$I$4,IF(M19='11 FORMULAS'!$H$5,'11 FORMULAS'!$I$5,""))</f>
        <v>0.15</v>
      </c>
      <c r="O19" s="6" t="s">
        <v>95</v>
      </c>
      <c r="P19" s="6" t="s">
        <v>97</v>
      </c>
      <c r="Q19" s="6" t="s">
        <v>100</v>
      </c>
      <c r="R19" s="277">
        <f>+IFERROR(K19+N19,"")</f>
        <v>0.4</v>
      </c>
      <c r="S19" s="277">
        <f>IF(L19='11 FORMULAS'!$P$5,C19-(C19*R19),C19)</f>
        <v>0.24</v>
      </c>
      <c r="T19" s="277">
        <f>IF(L19='11 FORMULAS'!$P$6,D19-(D19*R19),D19)</f>
        <v>0.2</v>
      </c>
      <c r="U19" s="421">
        <f>+IF(S22="","",S22)</f>
        <v>0.14399999999999999</v>
      </c>
      <c r="V19" s="424">
        <f>+IF(T22="","",T22)</f>
        <v>0.2</v>
      </c>
      <c r="X19" s="274"/>
      <c r="Y19" s="275"/>
      <c r="Z19" s="275"/>
    </row>
    <row r="20" spans="1:26" ht="243" thickBot="1" x14ac:dyDescent="0.3">
      <c r="A20" s="413"/>
      <c r="B20" s="419"/>
      <c r="C20" s="396"/>
      <c r="D20" s="399"/>
      <c r="E20" s="59">
        <v>2</v>
      </c>
      <c r="F20" s="202" t="s">
        <v>287</v>
      </c>
      <c r="G20" s="202" t="s">
        <v>290</v>
      </c>
      <c r="H20" s="202" t="s">
        <v>291</v>
      </c>
      <c r="I20" s="270" t="str">
        <f>+CONCATENATE(F20," ",G20," ",H20)</f>
        <v>El gerente de la entidad promueve la realización de capacitaciones para Conocimiento de los procesos y entidad a cada uno de los integrantes del equipo de auditoría En caso de no poder realizarse a través de la Empresa, solicitará el apoyo al Municipio de Armenia, para que sean tenidos en cuenta en aquellos espacios relacionados con temas de evaluación independiente</v>
      </c>
      <c r="J20" s="1" t="s">
        <v>103</v>
      </c>
      <c r="K20" s="55">
        <f>+IF(J20='11 FORMULAS'!$E$4,'11 FORMULAS'!$F$4,IF(J20='11 FORMULAS'!$E$5,'11 FORMULAS'!$F$5,IF(J20='11 FORMULAS'!$E$6,'11 FORMULAS'!$F$6,"")))</f>
        <v>0.25</v>
      </c>
      <c r="L20" s="55" t="str">
        <f>+IF(OR(J20='11 FORMULAS'!$O$4,J20='11 FORMULAS'!$O$5),'11 FORMULAS'!$P$5,IF(J20='11 FORMULAS'!$O$6,'11 FORMULAS'!$P$6,""))</f>
        <v>Probabilidad</v>
      </c>
      <c r="M20" s="1" t="s">
        <v>92</v>
      </c>
      <c r="N20" s="55">
        <f>+IF(M20='11 FORMULAS'!$H$4,'11 FORMULAS'!$I$4,IF(M20='11 FORMULAS'!$H$5,'11 FORMULAS'!$I$5,""))</f>
        <v>0.15</v>
      </c>
      <c r="O20" s="4" t="s">
        <v>95</v>
      </c>
      <c r="P20" s="4" t="s">
        <v>97</v>
      </c>
      <c r="Q20" s="4" t="s">
        <v>100</v>
      </c>
      <c r="R20" s="278">
        <f t="shared" ref="R20" si="4">+IFERROR(K20+N20,"")</f>
        <v>0.4</v>
      </c>
      <c r="S20" s="278">
        <f>IF(L20='11 FORMULAS'!$P$5,S19-(S19*R20),S19)</f>
        <v>0.14399999999999999</v>
      </c>
      <c r="T20" s="278">
        <f>IF(L20='11 FORMULAS'!$P$6,T19-(T19*R20),T19)</f>
        <v>0.2</v>
      </c>
      <c r="U20" s="422"/>
      <c r="V20" s="425"/>
      <c r="X20" s="274"/>
      <c r="Y20" s="275"/>
      <c r="Z20" s="275"/>
    </row>
    <row r="21" spans="1:26" ht="36" hidden="1" customHeight="1" x14ac:dyDescent="0.25">
      <c r="A21" s="413"/>
      <c r="B21" s="419"/>
      <c r="C21" s="396"/>
      <c r="D21" s="399"/>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0.14399999999999999</v>
      </c>
      <c r="T21" s="278">
        <f>IF(L21='11 FORMULAS'!$P$6,T20-(T20*R21),T20)</f>
        <v>0.2</v>
      </c>
      <c r="U21" s="422"/>
      <c r="V21" s="425"/>
      <c r="X21" s="274"/>
      <c r="Y21" s="275"/>
      <c r="Z21" s="275"/>
    </row>
    <row r="22" spans="1:26" ht="36" hidden="1" customHeight="1" thickBot="1" x14ac:dyDescent="0.3">
      <c r="A22" s="414"/>
      <c r="B22" s="420"/>
      <c r="C22" s="397"/>
      <c r="D22" s="400"/>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0.14399999999999999</v>
      </c>
      <c r="T22" s="279">
        <f>IF(L22='11 FORMULAS'!$P$6,T21-(T21*R22),T21)</f>
        <v>0.2</v>
      </c>
      <c r="U22" s="423"/>
      <c r="V22" s="426"/>
    </row>
    <row r="23" spans="1:26" ht="321" customHeight="1" thickBot="1" x14ac:dyDescent="0.3">
      <c r="A23" s="412" t="str">
        <f>'2 CONTEXTO E IDENTIFICACIÓN'!A14</f>
        <v>R4</v>
      </c>
      <c r="B23" s="418" t="str">
        <f>+'2 CONTEXTO E IDENTIFICACIÓN'!E14</f>
        <v>Posibilidad de pérdida Reputacional  Por la no suscripción o seguimiento inadecuado a los planes de mejoramiento  de la entidad debido a desconocimiento u omisión de los resultados de auditoría.</v>
      </c>
      <c r="C23" s="395">
        <f>+'3 PROBABIL E IMPACTO INHERENTE'!E14</f>
        <v>0.4</v>
      </c>
      <c r="D23" s="398">
        <f>+'3 PROBABIL E IMPACTO INHERENTE'!M14</f>
        <v>0.2</v>
      </c>
      <c r="E23" s="58">
        <v>1</v>
      </c>
      <c r="F23" s="202" t="s">
        <v>286</v>
      </c>
      <c r="G23" s="61" t="s">
        <v>296</v>
      </c>
      <c r="H23" s="61" t="s">
        <v>297</v>
      </c>
      <c r="I23" s="269" t="str">
        <f>+CONCATENATE(F23," ",G23," ",H23)</f>
        <v>La Asesora de Control Interno realiza seguimiento periódico a los planes de mejoramiento suscritos de acuerdo con el calendario construido y en concordancia con los requerimientos de Entes Externos de Control en el tema En caso de identificar desviaciones, la asesora de control interno notifica al lider del proceso para monitorear la suscripción adecuada del plan de mejoramiento y su implementación.</v>
      </c>
      <c r="J23" s="5" t="s">
        <v>103</v>
      </c>
      <c r="K23" s="54">
        <f>+IF(J23='11 FORMULAS'!$E$4,'11 FORMULAS'!$F$4,IF(J23='11 FORMULAS'!$E$5,'11 FORMULAS'!$F$5,IF(J23='11 FORMULAS'!$E$6,'11 FORMULAS'!$F$6,"")))</f>
        <v>0.25</v>
      </c>
      <c r="L23" s="54" t="str">
        <f>+IF(OR(J23='11 FORMULAS'!$O$4,J23='11 FORMULAS'!$O$5),'11 FORMULAS'!$P$5,IF(J23='11 FORMULAS'!$O$6,'11 FORMULAS'!$P$6,""))</f>
        <v>Probabilidad</v>
      </c>
      <c r="M23" s="5" t="s">
        <v>92</v>
      </c>
      <c r="N23" s="54">
        <f>+IF(M23='11 FORMULAS'!$H$4,'11 FORMULAS'!$I$4,IF(M23='11 FORMULAS'!$H$5,'11 FORMULAS'!$I$5,""))</f>
        <v>0.15</v>
      </c>
      <c r="O23" s="6" t="s">
        <v>95</v>
      </c>
      <c r="P23" s="6" t="s">
        <v>97</v>
      </c>
      <c r="Q23" s="6" t="s">
        <v>100</v>
      </c>
      <c r="R23" s="277">
        <f>+IFERROR(K23+N23,"")</f>
        <v>0.4</v>
      </c>
      <c r="S23" s="277">
        <f>IF(L23='11 FORMULAS'!$P$5,C23-(C23*R23),C23)</f>
        <v>0.24</v>
      </c>
      <c r="T23" s="277">
        <f>IF(L23='11 FORMULAS'!$P$6,D23-(D23*R23),D23)</f>
        <v>0.2</v>
      </c>
      <c r="U23" s="421">
        <f>+IF(S26="","",S26)</f>
        <v>0.24</v>
      </c>
      <c r="V23" s="424">
        <f>+IF(T26="","",T26)</f>
        <v>0.2</v>
      </c>
      <c r="X23" s="274"/>
      <c r="Y23" s="275"/>
      <c r="Z23" s="275"/>
    </row>
    <row r="24" spans="1:26" ht="41.25" hidden="1" customHeight="1" x14ac:dyDescent="0.25">
      <c r="A24" s="413"/>
      <c r="B24" s="419"/>
      <c r="C24" s="396"/>
      <c r="D24" s="399"/>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f>IF(L24='11 FORMULAS'!$P$5,S23-(S23*R24),S23)</f>
        <v>0.24</v>
      </c>
      <c r="T24" s="278">
        <f>IF(L24='11 FORMULAS'!$P$6,T23-(T23*R24),T23)</f>
        <v>0.2</v>
      </c>
      <c r="U24" s="422"/>
      <c r="V24" s="425"/>
      <c r="X24" s="274"/>
      <c r="Y24" s="275"/>
      <c r="Z24" s="275"/>
    </row>
    <row r="25" spans="1:26" ht="41.25" hidden="1" customHeight="1" x14ac:dyDescent="0.25">
      <c r="A25" s="413"/>
      <c r="B25" s="419"/>
      <c r="C25" s="396"/>
      <c r="D25" s="399"/>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f>IF(L25='11 FORMULAS'!$P$5,S24-(S24*R25),S24)</f>
        <v>0.24</v>
      </c>
      <c r="T25" s="278">
        <f>IF(L25='11 FORMULAS'!$P$6,T24-(T24*R25),T24)</f>
        <v>0.2</v>
      </c>
      <c r="U25" s="422"/>
      <c r="V25" s="425"/>
      <c r="X25" s="274"/>
      <c r="Y25" s="275"/>
      <c r="Z25" s="275"/>
    </row>
    <row r="26" spans="1:26" ht="41.25" hidden="1" customHeight="1" thickBot="1" x14ac:dyDescent="0.3">
      <c r="A26" s="414"/>
      <c r="B26" s="420"/>
      <c r="C26" s="397"/>
      <c r="D26" s="400"/>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f>IF(L26='11 FORMULAS'!$P$5,S25-(S25*R26),S25)</f>
        <v>0.24</v>
      </c>
      <c r="T26" s="279">
        <f>IF(L26='11 FORMULAS'!$P$6,T25-(T25*R26),T25)</f>
        <v>0.2</v>
      </c>
      <c r="U26" s="423"/>
      <c r="V26" s="426"/>
    </row>
    <row r="27" spans="1:26" ht="171.75" thickBot="1" x14ac:dyDescent="0.3">
      <c r="A27" s="412" t="str">
        <f>'2 CONTEXTO E IDENTIFICACIÓN'!A15</f>
        <v>R5</v>
      </c>
      <c r="B27" s="418" t="str">
        <f>+'2 CONTEXTO E IDENTIFICACIÓN'!E15</f>
        <v>Posibilidad de pérdida Reputacional Por la aplicación inadecuada de procedimientos de evaluación y auditoría interna debido a conflictos de intereses de los auditores o profesionales de apoyo.</v>
      </c>
      <c r="C27" s="395">
        <f>+'3 PROBABIL E IMPACTO INHERENTE'!E15</f>
        <v>0.4</v>
      </c>
      <c r="D27" s="398">
        <f>+'3 PROBABIL E IMPACTO INHERENTE'!M15</f>
        <v>0.4</v>
      </c>
      <c r="E27" s="58">
        <v>1</v>
      </c>
      <c r="F27" s="61" t="s">
        <v>286</v>
      </c>
      <c r="G27" s="61" t="s">
        <v>301</v>
      </c>
      <c r="H27" s="61" t="s">
        <v>302</v>
      </c>
      <c r="I27" s="269" t="str">
        <f t="shared" si="1"/>
        <v>La Asesora de Control Interno Realiza supervisión independiente a las tareas realizadas por parte de auditores internos o profesionales de apoyo. En caso de identificar desviaciones, la asesora de control interno notifica a la gerencia para la asignación de nuevas tareas o profesionales.</v>
      </c>
      <c r="J27" s="5" t="s">
        <v>103</v>
      </c>
      <c r="K27" s="54">
        <f>+IF(J27='11 FORMULAS'!$E$4,'11 FORMULAS'!$F$4,IF(J27='11 FORMULAS'!$E$5,'11 FORMULAS'!$F$5,IF(J27='11 FORMULAS'!$E$6,'11 FORMULAS'!$F$6,"")))</f>
        <v>0.25</v>
      </c>
      <c r="L27" s="54" t="str">
        <f>+IF(OR(J27='11 FORMULAS'!$O$4,J27='11 FORMULAS'!$O$5),'11 FORMULAS'!$P$5,IF(J27='11 FORMULAS'!$O$6,'11 FORMULAS'!$P$6,""))</f>
        <v>Probabilidad</v>
      </c>
      <c r="M27" s="5" t="s">
        <v>92</v>
      </c>
      <c r="N27" s="54">
        <f>+IF(M27='11 FORMULAS'!$H$4,'11 FORMULAS'!$I$4,IF(M27='11 FORMULAS'!$H$5,'11 FORMULAS'!$I$5,""))</f>
        <v>0.15</v>
      </c>
      <c r="O27" s="6" t="s">
        <v>95</v>
      </c>
      <c r="P27" s="6" t="s">
        <v>97</v>
      </c>
      <c r="Q27" s="6" t="s">
        <v>100</v>
      </c>
      <c r="R27" s="277">
        <f>+IFERROR(K27+N27,"")</f>
        <v>0.4</v>
      </c>
      <c r="S27" s="277">
        <f>IF(L27='11 FORMULAS'!$P$5,C27-(C27*R27),C27)</f>
        <v>0.24</v>
      </c>
      <c r="T27" s="277">
        <f>IF(L27='11 FORMULAS'!$P$6,D27-(D27*R27),D27)</f>
        <v>0.4</v>
      </c>
      <c r="U27" s="421">
        <f>+IF(S30="","",S30)</f>
        <v>0.14399999999999999</v>
      </c>
      <c r="V27" s="424">
        <f>+IF(T30="","",T30)</f>
        <v>0.4</v>
      </c>
      <c r="X27" s="274"/>
      <c r="Y27" s="275"/>
      <c r="Z27" s="275"/>
    </row>
    <row r="28" spans="1:26" ht="171" x14ac:dyDescent="0.25">
      <c r="A28" s="413"/>
      <c r="B28" s="419"/>
      <c r="C28" s="396"/>
      <c r="D28" s="399"/>
      <c r="E28" s="59">
        <v>2</v>
      </c>
      <c r="F28" s="202" t="s">
        <v>286</v>
      </c>
      <c r="G28" s="202" t="s">
        <v>303</v>
      </c>
      <c r="H28" s="202" t="s">
        <v>304</v>
      </c>
      <c r="I28" s="270" t="str">
        <f t="shared" si="1"/>
        <v>La Asesora de Control Interno Verifica la declaración de posibles conflictos de interés que presentan los contratistas al momento de dar inicio sus contratos. En caso de identificar potenciales conflictos de interés registrados, procederá a establecer rotación en las tareas asignadas.</v>
      </c>
      <c r="J28" s="1" t="s">
        <v>103</v>
      </c>
      <c r="K28" s="55">
        <f>+IF(J28='11 FORMULAS'!$E$4,'11 FORMULAS'!$F$4,IF(J28='11 FORMULAS'!$E$5,'11 FORMULAS'!$F$5,IF(J28='11 FORMULAS'!$E$6,'11 FORMULAS'!$F$6,"")))</f>
        <v>0.25</v>
      </c>
      <c r="L28" s="55" t="str">
        <f>+IF(OR(J28='11 FORMULAS'!$O$4,J28='11 FORMULAS'!$O$5),'11 FORMULAS'!$P$5,IF(J28='11 FORMULAS'!$O$6,'11 FORMULAS'!$P$6,""))</f>
        <v>Probabilidad</v>
      </c>
      <c r="M28" s="1" t="s">
        <v>92</v>
      </c>
      <c r="N28" s="55">
        <f>+IF(M28='11 FORMULAS'!$H$4,'11 FORMULAS'!$I$4,IF(M28='11 FORMULAS'!$H$5,'11 FORMULAS'!$I$5,""))</f>
        <v>0.15</v>
      </c>
      <c r="O28" s="6" t="s">
        <v>95</v>
      </c>
      <c r="P28" s="6" t="s">
        <v>97</v>
      </c>
      <c r="Q28" s="6" t="s">
        <v>100</v>
      </c>
      <c r="R28" s="278">
        <f t="shared" ref="R28" si="8">+IFERROR(K28+N28,"")</f>
        <v>0.4</v>
      </c>
      <c r="S28" s="278">
        <f>IF(L28='11 FORMULAS'!$P$5,S27-(S27*R28),S27)</f>
        <v>0.14399999999999999</v>
      </c>
      <c r="T28" s="278">
        <f>IF(L28='11 FORMULAS'!$P$6,T27-(T27*R28),T27)</f>
        <v>0.4</v>
      </c>
      <c r="U28" s="422"/>
      <c r="V28" s="425"/>
      <c r="X28" s="274"/>
      <c r="Y28" s="275"/>
      <c r="Z28" s="275"/>
    </row>
    <row r="29" spans="1:26" ht="41.25" hidden="1" customHeight="1" x14ac:dyDescent="0.25">
      <c r="A29" s="413"/>
      <c r="B29" s="419"/>
      <c r="C29" s="396"/>
      <c r="D29" s="399"/>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f>IF(L29='11 FORMULAS'!$P$5,S28-(S28*R29),S28)</f>
        <v>0.14399999999999999</v>
      </c>
      <c r="T29" s="278">
        <f>IF(L29='11 FORMULAS'!$P$6,T28-(T28*R29),T28)</f>
        <v>0.4</v>
      </c>
      <c r="U29" s="422"/>
      <c r="V29" s="425"/>
      <c r="X29" s="274"/>
      <c r="Y29" s="275"/>
      <c r="Z29" s="275"/>
    </row>
    <row r="30" spans="1:26" ht="41.25" hidden="1" customHeight="1" thickBot="1" x14ac:dyDescent="0.3">
      <c r="A30" s="414"/>
      <c r="B30" s="420"/>
      <c r="C30" s="397"/>
      <c r="D30" s="400"/>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f>IF(L30='11 FORMULAS'!$P$5,S29-(S29*R30),S29)</f>
        <v>0.14399999999999999</v>
      </c>
      <c r="T30" s="279">
        <f>IF(L30='11 FORMULAS'!$P$6,T29-(T29*R30),T29)</f>
        <v>0.4</v>
      </c>
      <c r="U30" s="423"/>
      <c r="V30" s="426"/>
    </row>
    <row r="31" spans="1:26" ht="41.25" hidden="1" customHeight="1" x14ac:dyDescent="0.25">
      <c r="A31" s="412" t="str">
        <f>'2 CONTEXTO E IDENTIFICACIÓN'!A16</f>
        <v>R6</v>
      </c>
      <c r="B31" s="415" t="str">
        <f>+'2 CONTEXTO E IDENTIFICACIÓN'!E16</f>
        <v xml:space="preserve">  </v>
      </c>
      <c r="C31" s="395" t="str">
        <f>+'3 PROBABIL E IMPACTO INHERENTE'!E16</f>
        <v/>
      </c>
      <c r="D31" s="398"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421" t="str">
        <f>+IF(S34="","",S34)</f>
        <v/>
      </c>
      <c r="V31" s="424" t="str">
        <f>+IF(T34="","",T34)</f>
        <v/>
      </c>
      <c r="X31" s="274"/>
      <c r="Y31" s="275"/>
      <c r="Z31" s="275"/>
    </row>
    <row r="32" spans="1:26" ht="41.25" hidden="1" customHeight="1" x14ac:dyDescent="0.25">
      <c r="A32" s="413"/>
      <c r="B32" s="416"/>
      <c r="C32" s="396"/>
      <c r="D32" s="399"/>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422"/>
      <c r="V32" s="425"/>
      <c r="X32" s="274"/>
      <c r="Y32" s="275"/>
      <c r="Z32" s="275"/>
    </row>
    <row r="33" spans="1:26" ht="41.25" hidden="1" customHeight="1" x14ac:dyDescent="0.25">
      <c r="A33" s="413"/>
      <c r="B33" s="416"/>
      <c r="C33" s="396"/>
      <c r="D33" s="399"/>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422"/>
      <c r="V33" s="425"/>
      <c r="X33" s="274"/>
      <c r="Y33" s="275"/>
      <c r="Z33" s="275"/>
    </row>
    <row r="34" spans="1:26" ht="41.25" hidden="1" customHeight="1" thickBot="1" x14ac:dyDescent="0.3">
      <c r="A34" s="414"/>
      <c r="B34" s="417"/>
      <c r="C34" s="397"/>
      <c r="D34" s="400"/>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423"/>
      <c r="V34" s="426"/>
    </row>
    <row r="35" spans="1:26" ht="41.25" hidden="1" customHeight="1" x14ac:dyDescent="0.25">
      <c r="A35" s="412" t="str">
        <f>'2 CONTEXTO E IDENTIFICACIÓN'!A17</f>
        <v>R7</v>
      </c>
      <c r="B35" s="415" t="str">
        <f>+'2 CONTEXTO E IDENTIFICACIÓN'!E17</f>
        <v xml:space="preserve">  </v>
      </c>
      <c r="C35" s="395" t="str">
        <f>+'3 PROBABIL E IMPACTO INHERENTE'!E17</f>
        <v/>
      </c>
      <c r="D35" s="398"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21" t="str">
        <f>+IF(S38="","",S38)</f>
        <v/>
      </c>
      <c r="V35" s="424" t="str">
        <f>+IF(T38="","",T38)</f>
        <v/>
      </c>
      <c r="X35" s="274"/>
      <c r="Y35" s="275"/>
      <c r="Z35" s="275"/>
    </row>
    <row r="36" spans="1:26" ht="41.25" hidden="1" customHeight="1" x14ac:dyDescent="0.25">
      <c r="A36" s="413"/>
      <c r="B36" s="416"/>
      <c r="C36" s="396"/>
      <c r="D36" s="399"/>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22"/>
      <c r="V36" s="425"/>
      <c r="X36" s="274"/>
      <c r="Y36" s="275"/>
      <c r="Z36" s="275"/>
    </row>
    <row r="37" spans="1:26" ht="41.25" hidden="1" customHeight="1" x14ac:dyDescent="0.25">
      <c r="A37" s="413"/>
      <c r="B37" s="416"/>
      <c r="C37" s="396"/>
      <c r="D37" s="399"/>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22"/>
      <c r="V37" s="425"/>
      <c r="X37" s="274"/>
      <c r="Y37" s="275"/>
      <c r="Z37" s="275"/>
    </row>
    <row r="38" spans="1:26" ht="41.25" hidden="1" customHeight="1" thickBot="1" x14ac:dyDescent="0.3">
      <c r="A38" s="414"/>
      <c r="B38" s="417"/>
      <c r="C38" s="397"/>
      <c r="D38" s="400"/>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23"/>
      <c r="V38" s="426"/>
    </row>
    <row r="39" spans="1:26" ht="41.25" hidden="1" customHeight="1" x14ac:dyDescent="0.25">
      <c r="A39" s="412" t="str">
        <f>'2 CONTEXTO E IDENTIFICACIÓN'!A18</f>
        <v>R8</v>
      </c>
      <c r="B39" s="415" t="str">
        <f>+'2 CONTEXTO E IDENTIFICACIÓN'!E18</f>
        <v xml:space="preserve">  </v>
      </c>
      <c r="C39" s="395" t="str">
        <f>+'3 PROBABIL E IMPACTO INHERENTE'!E18</f>
        <v/>
      </c>
      <c r="D39" s="398"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21" t="str">
        <f>+IF(S42="","",S42)</f>
        <v/>
      </c>
      <c r="V39" s="424" t="str">
        <f>+IF(T42="","",T42)</f>
        <v/>
      </c>
      <c r="X39" s="274"/>
      <c r="Y39" s="275"/>
      <c r="Z39" s="275"/>
    </row>
    <row r="40" spans="1:26" ht="41.25" hidden="1" customHeight="1" x14ac:dyDescent="0.25">
      <c r="A40" s="413"/>
      <c r="B40" s="416"/>
      <c r="C40" s="396"/>
      <c r="D40" s="399"/>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22"/>
      <c r="V40" s="425"/>
      <c r="X40" s="274"/>
      <c r="Y40" s="275"/>
      <c r="Z40" s="275"/>
    </row>
    <row r="41" spans="1:26" ht="41.25" hidden="1" customHeight="1" x14ac:dyDescent="0.25">
      <c r="A41" s="413"/>
      <c r="B41" s="416"/>
      <c r="C41" s="396"/>
      <c r="D41" s="399"/>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22"/>
      <c r="V41" s="425"/>
      <c r="X41" s="274"/>
      <c r="Y41" s="275"/>
      <c r="Z41" s="275"/>
    </row>
    <row r="42" spans="1:26" ht="41.25" hidden="1" customHeight="1" thickBot="1" x14ac:dyDescent="0.3">
      <c r="A42" s="414"/>
      <c r="B42" s="417"/>
      <c r="C42" s="397"/>
      <c r="D42" s="400"/>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23"/>
      <c r="V42" s="426"/>
    </row>
    <row r="43" spans="1:26" ht="41.25" hidden="1" customHeight="1" x14ac:dyDescent="0.25">
      <c r="A43" s="412" t="str">
        <f>'2 CONTEXTO E IDENTIFICACIÓN'!A19</f>
        <v>R9</v>
      </c>
      <c r="B43" s="415" t="str">
        <f>+'2 CONTEXTO E IDENTIFICACIÓN'!E19</f>
        <v xml:space="preserve">  </v>
      </c>
      <c r="C43" s="395" t="str">
        <f>+'3 PROBABIL E IMPACTO INHERENTE'!E19</f>
        <v/>
      </c>
      <c r="D43" s="398"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21" t="str">
        <f>+IF(S46="","",S46)</f>
        <v/>
      </c>
      <c r="V43" s="424" t="str">
        <f>+IF(T46="","",T46)</f>
        <v/>
      </c>
      <c r="X43" s="274"/>
      <c r="Y43" s="275"/>
      <c r="Z43" s="275"/>
    </row>
    <row r="44" spans="1:26" ht="41.25" hidden="1" customHeight="1" x14ac:dyDescent="0.25">
      <c r="A44" s="413"/>
      <c r="B44" s="416"/>
      <c r="C44" s="396"/>
      <c r="D44" s="399"/>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22"/>
      <c r="V44" s="425"/>
      <c r="X44" s="274"/>
      <c r="Y44" s="275"/>
      <c r="Z44" s="275"/>
    </row>
    <row r="45" spans="1:26" ht="41.25" hidden="1" customHeight="1" x14ac:dyDescent="0.25">
      <c r="A45" s="413"/>
      <c r="B45" s="416"/>
      <c r="C45" s="396"/>
      <c r="D45" s="399"/>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22"/>
      <c r="V45" s="425"/>
      <c r="X45" s="274"/>
      <c r="Y45" s="275"/>
      <c r="Z45" s="275"/>
    </row>
    <row r="46" spans="1:26" ht="41.25" hidden="1" customHeight="1" thickBot="1" x14ac:dyDescent="0.3">
      <c r="A46" s="414"/>
      <c r="B46" s="417"/>
      <c r="C46" s="397"/>
      <c r="D46" s="400"/>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23"/>
      <c r="V46" s="426"/>
    </row>
    <row r="47" spans="1:26" ht="41.25" hidden="1" customHeight="1" x14ac:dyDescent="0.25">
      <c r="A47" s="412" t="str">
        <f>'2 CONTEXTO E IDENTIFICACIÓN'!A20</f>
        <v>R10</v>
      </c>
      <c r="B47" s="415" t="str">
        <f>+'2 CONTEXTO E IDENTIFICACIÓN'!E20</f>
        <v xml:space="preserve">  </v>
      </c>
      <c r="C47" s="395" t="str">
        <f>+'3 PROBABIL E IMPACTO INHERENTE'!E20</f>
        <v/>
      </c>
      <c r="D47" s="398"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21" t="str">
        <f>+IF(S50="","",S50)</f>
        <v/>
      </c>
      <c r="V47" s="424" t="str">
        <f>+IF(T50="","",T50)</f>
        <v/>
      </c>
      <c r="X47" s="274"/>
      <c r="Y47" s="275"/>
      <c r="Z47" s="275"/>
    </row>
    <row r="48" spans="1:26" ht="41.25" hidden="1" customHeight="1" x14ac:dyDescent="0.25">
      <c r="A48" s="413"/>
      <c r="B48" s="416"/>
      <c r="C48" s="396"/>
      <c r="D48" s="399"/>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22"/>
      <c r="V48" s="425"/>
      <c r="X48" s="274"/>
      <c r="Y48" s="275"/>
      <c r="Z48" s="275"/>
    </row>
    <row r="49" spans="1:26" ht="41.25" hidden="1" customHeight="1" x14ac:dyDescent="0.25">
      <c r="A49" s="413"/>
      <c r="B49" s="416"/>
      <c r="C49" s="396"/>
      <c r="D49" s="399"/>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22"/>
      <c r="V49" s="425"/>
      <c r="X49" s="274"/>
      <c r="Y49" s="275"/>
      <c r="Z49" s="275"/>
    </row>
    <row r="50" spans="1:26" ht="41.25" hidden="1" customHeight="1" thickBot="1" x14ac:dyDescent="0.3">
      <c r="A50" s="414"/>
      <c r="B50" s="417"/>
      <c r="C50" s="397"/>
      <c r="D50" s="400"/>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23"/>
      <c r="V50" s="426"/>
    </row>
    <row r="51" spans="1:26" ht="41.25" hidden="1" customHeight="1" x14ac:dyDescent="0.25">
      <c r="A51" s="412" t="str">
        <f>'2 CONTEXTO E IDENTIFICACIÓN'!A21</f>
        <v>R11</v>
      </c>
      <c r="B51" s="415" t="str">
        <f>+'2 CONTEXTO E IDENTIFICACIÓN'!E21</f>
        <v xml:space="preserve">  </v>
      </c>
      <c r="C51" s="395" t="str">
        <f>+'3 PROBABIL E IMPACTO INHERENTE'!E21</f>
        <v/>
      </c>
      <c r="D51" s="398"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21" t="str">
        <f>+IF(S54="","",S54)</f>
        <v/>
      </c>
      <c r="V51" s="424" t="str">
        <f>+IF(T54="","",T54)</f>
        <v/>
      </c>
      <c r="X51" s="274"/>
      <c r="Y51" s="275"/>
      <c r="Z51" s="275"/>
    </row>
    <row r="52" spans="1:26" ht="41.25" hidden="1" customHeight="1" x14ac:dyDescent="0.25">
      <c r="A52" s="413"/>
      <c r="B52" s="416"/>
      <c r="C52" s="396"/>
      <c r="D52" s="399"/>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22"/>
      <c r="V52" s="425"/>
      <c r="X52" s="274"/>
      <c r="Y52" s="275"/>
      <c r="Z52" s="275"/>
    </row>
    <row r="53" spans="1:26" ht="41.25" hidden="1" customHeight="1" x14ac:dyDescent="0.25">
      <c r="A53" s="413"/>
      <c r="B53" s="416"/>
      <c r="C53" s="396"/>
      <c r="D53" s="399"/>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22"/>
      <c r="V53" s="425"/>
      <c r="X53" s="274"/>
      <c r="Y53" s="275"/>
      <c r="Z53" s="275"/>
    </row>
    <row r="54" spans="1:26" ht="41.25" hidden="1" customHeight="1" thickBot="1" x14ac:dyDescent="0.3">
      <c r="A54" s="414"/>
      <c r="B54" s="417"/>
      <c r="C54" s="397"/>
      <c r="D54" s="400"/>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23"/>
      <c r="V54" s="426"/>
    </row>
    <row r="55" spans="1:26" ht="41.25" hidden="1" customHeight="1" x14ac:dyDescent="0.25">
      <c r="A55" s="412" t="str">
        <f>'2 CONTEXTO E IDENTIFICACIÓN'!A22</f>
        <v>R12</v>
      </c>
      <c r="B55" s="415" t="str">
        <f>+'2 CONTEXTO E IDENTIFICACIÓN'!E22</f>
        <v xml:space="preserve">  </v>
      </c>
      <c r="C55" s="395" t="str">
        <f>+'3 PROBABIL E IMPACTO INHERENTE'!E22</f>
        <v/>
      </c>
      <c r="D55" s="398"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21" t="str">
        <f>+IF(S58="","",S58)</f>
        <v/>
      </c>
      <c r="V55" s="424" t="str">
        <f>+IF(T58="","",T58)</f>
        <v/>
      </c>
      <c r="X55" s="274"/>
      <c r="Y55" s="275"/>
      <c r="Z55" s="275"/>
    </row>
    <row r="56" spans="1:26" ht="41.25" hidden="1" customHeight="1" x14ac:dyDescent="0.25">
      <c r="A56" s="413"/>
      <c r="B56" s="416"/>
      <c r="C56" s="396"/>
      <c r="D56" s="399"/>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22"/>
      <c r="V56" s="425"/>
      <c r="X56" s="274"/>
      <c r="Y56" s="275"/>
      <c r="Z56" s="275"/>
    </row>
    <row r="57" spans="1:26" ht="41.25" hidden="1" customHeight="1" x14ac:dyDescent="0.25">
      <c r="A57" s="413"/>
      <c r="B57" s="416"/>
      <c r="C57" s="396"/>
      <c r="D57" s="399"/>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22"/>
      <c r="V57" s="425"/>
      <c r="X57" s="274"/>
      <c r="Y57" s="275"/>
      <c r="Z57" s="275"/>
    </row>
    <row r="58" spans="1:26" ht="41.25" hidden="1" customHeight="1" thickBot="1" x14ac:dyDescent="0.3">
      <c r="A58" s="414"/>
      <c r="B58" s="417"/>
      <c r="C58" s="397"/>
      <c r="D58" s="400"/>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23"/>
      <c r="V58" s="426"/>
    </row>
    <row r="59" spans="1:26" ht="41.25" hidden="1" customHeight="1" x14ac:dyDescent="0.25">
      <c r="A59" s="412" t="str">
        <f>'2 CONTEXTO E IDENTIFICACIÓN'!A23</f>
        <v>R13</v>
      </c>
      <c r="B59" s="415" t="str">
        <f>+'2 CONTEXTO E IDENTIFICACIÓN'!E23</f>
        <v xml:space="preserve">  </v>
      </c>
      <c r="C59" s="395" t="str">
        <f>+'3 PROBABIL E IMPACTO INHERENTE'!E23</f>
        <v/>
      </c>
      <c r="D59" s="398"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21" t="str">
        <f>+IF(S62="","",S62)</f>
        <v/>
      </c>
      <c r="V59" s="424" t="str">
        <f>+IF(T62="","",T62)</f>
        <v/>
      </c>
      <c r="X59" s="274"/>
      <c r="Y59" s="275"/>
      <c r="Z59" s="275"/>
    </row>
    <row r="60" spans="1:26" ht="41.25" hidden="1" customHeight="1" x14ac:dyDescent="0.25">
      <c r="A60" s="413"/>
      <c r="B60" s="416"/>
      <c r="C60" s="396"/>
      <c r="D60" s="399"/>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22"/>
      <c r="V60" s="425"/>
      <c r="X60" s="274"/>
      <c r="Y60" s="275"/>
      <c r="Z60" s="275"/>
    </row>
    <row r="61" spans="1:26" ht="41.25" hidden="1" customHeight="1" x14ac:dyDescent="0.25">
      <c r="A61" s="413"/>
      <c r="B61" s="416"/>
      <c r="C61" s="396"/>
      <c r="D61" s="399"/>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22"/>
      <c r="V61" s="425"/>
      <c r="X61" s="274"/>
      <c r="Y61" s="275"/>
      <c r="Z61" s="275"/>
    </row>
    <row r="62" spans="1:26" ht="41.25" hidden="1" customHeight="1" thickBot="1" x14ac:dyDescent="0.3">
      <c r="A62" s="414"/>
      <c r="B62" s="417"/>
      <c r="C62" s="397"/>
      <c r="D62" s="400"/>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23"/>
      <c r="V62" s="426"/>
    </row>
    <row r="63" spans="1:26" ht="41.25" hidden="1" customHeight="1" x14ac:dyDescent="0.25">
      <c r="A63" s="412" t="str">
        <f>'2 CONTEXTO E IDENTIFICACIÓN'!A24</f>
        <v>R14</v>
      </c>
      <c r="B63" s="415" t="str">
        <f>+'2 CONTEXTO E IDENTIFICACIÓN'!E24</f>
        <v xml:space="preserve">  </v>
      </c>
      <c r="C63" s="395" t="str">
        <f>+'3 PROBABIL E IMPACTO INHERENTE'!E24</f>
        <v/>
      </c>
      <c r="D63" s="398"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21" t="str">
        <f>+IF(S66="","",S66)</f>
        <v/>
      </c>
      <c r="V63" s="424" t="str">
        <f>+IF(T66="","",T66)</f>
        <v/>
      </c>
      <c r="X63" s="274"/>
      <c r="Y63" s="275"/>
      <c r="Z63" s="275"/>
    </row>
    <row r="64" spans="1:26" ht="41.25" hidden="1" customHeight="1" x14ac:dyDescent="0.25">
      <c r="A64" s="413"/>
      <c r="B64" s="416"/>
      <c r="C64" s="396"/>
      <c r="D64" s="399"/>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22"/>
      <c r="V64" s="425"/>
      <c r="X64" s="274"/>
      <c r="Y64" s="275"/>
      <c r="Z64" s="275"/>
    </row>
    <row r="65" spans="1:26" ht="41.25" hidden="1" customHeight="1" x14ac:dyDescent="0.25">
      <c r="A65" s="413"/>
      <c r="B65" s="416"/>
      <c r="C65" s="396"/>
      <c r="D65" s="399"/>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22"/>
      <c r="V65" s="425"/>
      <c r="X65" s="274"/>
      <c r="Y65" s="275"/>
      <c r="Z65" s="275"/>
    </row>
    <row r="66" spans="1:26" ht="41.25" hidden="1" customHeight="1" thickBot="1" x14ac:dyDescent="0.3">
      <c r="A66" s="414"/>
      <c r="B66" s="417"/>
      <c r="C66" s="397"/>
      <c r="D66" s="400"/>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23"/>
      <c r="V66" s="426"/>
    </row>
    <row r="67" spans="1:26" ht="41.25" hidden="1" customHeight="1" x14ac:dyDescent="0.25">
      <c r="A67" s="412" t="str">
        <f>'2 CONTEXTO E IDENTIFICACIÓN'!A25</f>
        <v>R15</v>
      </c>
      <c r="B67" s="415" t="str">
        <f>+'2 CONTEXTO E IDENTIFICACIÓN'!E25</f>
        <v xml:space="preserve">  </v>
      </c>
      <c r="C67" s="395" t="str">
        <f>+'3 PROBABIL E IMPACTO INHERENTE'!E25</f>
        <v/>
      </c>
      <c r="D67" s="398"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21" t="str">
        <f>+IF(S70="","",S70)</f>
        <v/>
      </c>
      <c r="V67" s="424" t="str">
        <f>+IF(T70="","",T70)</f>
        <v/>
      </c>
      <c r="X67" s="274"/>
      <c r="Y67" s="275"/>
      <c r="Z67" s="275"/>
    </row>
    <row r="68" spans="1:26" ht="41.25" hidden="1" customHeight="1" x14ac:dyDescent="0.25">
      <c r="A68" s="413"/>
      <c r="B68" s="416"/>
      <c r="C68" s="396"/>
      <c r="D68" s="399"/>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22"/>
      <c r="V68" s="425"/>
      <c r="X68" s="274"/>
      <c r="Y68" s="275"/>
      <c r="Z68" s="275"/>
    </row>
    <row r="69" spans="1:26" ht="41.25" hidden="1" customHeight="1" x14ac:dyDescent="0.25">
      <c r="A69" s="413"/>
      <c r="B69" s="416"/>
      <c r="C69" s="396"/>
      <c r="D69" s="399"/>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22"/>
      <c r="V69" s="425"/>
      <c r="X69" s="274"/>
      <c r="Y69" s="275"/>
      <c r="Z69" s="275"/>
    </row>
    <row r="70" spans="1:26" ht="41.25" hidden="1" customHeight="1" thickBot="1" x14ac:dyDescent="0.3">
      <c r="A70" s="414"/>
      <c r="B70" s="417"/>
      <c r="C70" s="397"/>
      <c r="D70" s="400"/>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23"/>
      <c r="V70" s="426"/>
    </row>
    <row r="71" spans="1:26" ht="41.25" hidden="1" customHeight="1" x14ac:dyDescent="0.25">
      <c r="A71" s="412" t="str">
        <f>'2 CONTEXTO E IDENTIFICACIÓN'!A26</f>
        <v>R16</v>
      </c>
      <c r="B71" s="415" t="str">
        <f>+'2 CONTEXTO E IDENTIFICACIÓN'!E26</f>
        <v xml:space="preserve">  </v>
      </c>
      <c r="C71" s="395" t="str">
        <f>+'3 PROBABIL E IMPACTO INHERENTE'!E26</f>
        <v/>
      </c>
      <c r="D71" s="398"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21" t="str">
        <f>+IF(S74="","",S74)</f>
        <v/>
      </c>
      <c r="V71" s="424" t="str">
        <f>+IF(T74="","",T74)</f>
        <v/>
      </c>
      <c r="X71" s="274"/>
      <c r="Y71" s="275"/>
      <c r="Z71" s="275"/>
    </row>
    <row r="72" spans="1:26" ht="41.25" hidden="1" customHeight="1" x14ac:dyDescent="0.25">
      <c r="A72" s="413"/>
      <c r="B72" s="416"/>
      <c r="C72" s="396"/>
      <c r="D72" s="399"/>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22"/>
      <c r="V72" s="425"/>
      <c r="X72" s="274"/>
      <c r="Y72" s="275"/>
      <c r="Z72" s="275"/>
    </row>
    <row r="73" spans="1:26" ht="41.25" hidden="1" customHeight="1" x14ac:dyDescent="0.25">
      <c r="A73" s="413"/>
      <c r="B73" s="416"/>
      <c r="C73" s="396"/>
      <c r="D73" s="399"/>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22"/>
      <c r="V73" s="425"/>
      <c r="X73" s="274"/>
      <c r="Y73" s="275"/>
      <c r="Z73" s="275"/>
    </row>
    <row r="74" spans="1:26" ht="41.25" hidden="1" customHeight="1" thickBot="1" x14ac:dyDescent="0.3">
      <c r="A74" s="414"/>
      <c r="B74" s="417"/>
      <c r="C74" s="397"/>
      <c r="D74" s="400"/>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23"/>
      <c r="V74" s="426"/>
    </row>
    <row r="75" spans="1:26" ht="41.25" hidden="1" customHeight="1" x14ac:dyDescent="0.25">
      <c r="A75" s="412" t="str">
        <f>'2 CONTEXTO E IDENTIFICACIÓN'!A27</f>
        <v>R17</v>
      </c>
      <c r="B75" s="415" t="str">
        <f>+'2 CONTEXTO E IDENTIFICACIÓN'!E27</f>
        <v xml:space="preserve">  </v>
      </c>
      <c r="C75" s="395" t="str">
        <f>+'3 PROBABIL E IMPACTO INHERENTE'!E27</f>
        <v/>
      </c>
      <c r="D75" s="398"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21" t="str">
        <f>+IF(S78="","",S78)</f>
        <v/>
      </c>
      <c r="V75" s="424" t="str">
        <f>+IF(T78="","",T78)</f>
        <v/>
      </c>
      <c r="X75" s="274"/>
      <c r="Y75" s="275"/>
      <c r="Z75" s="275"/>
    </row>
    <row r="76" spans="1:26" ht="41.25" hidden="1" customHeight="1" x14ac:dyDescent="0.25">
      <c r="A76" s="413"/>
      <c r="B76" s="416"/>
      <c r="C76" s="396"/>
      <c r="D76" s="399"/>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22"/>
      <c r="V76" s="425"/>
      <c r="X76" s="274"/>
      <c r="Y76" s="275"/>
      <c r="Z76" s="275"/>
    </row>
    <row r="77" spans="1:26" ht="41.25" hidden="1" customHeight="1" x14ac:dyDescent="0.25">
      <c r="A77" s="413"/>
      <c r="B77" s="416"/>
      <c r="C77" s="396"/>
      <c r="D77" s="399"/>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22"/>
      <c r="V77" s="425"/>
      <c r="X77" s="274"/>
      <c r="Y77" s="275"/>
      <c r="Z77" s="275"/>
    </row>
    <row r="78" spans="1:26" ht="41.25" hidden="1" customHeight="1" thickBot="1" x14ac:dyDescent="0.3">
      <c r="A78" s="414"/>
      <c r="B78" s="417"/>
      <c r="C78" s="397"/>
      <c r="D78" s="400"/>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23"/>
      <c r="V78" s="426"/>
    </row>
    <row r="79" spans="1:26" ht="41.25" hidden="1" customHeight="1" x14ac:dyDescent="0.25">
      <c r="A79" s="412" t="str">
        <f>'2 CONTEXTO E IDENTIFICACIÓN'!A28</f>
        <v>R18</v>
      </c>
      <c r="B79" s="415" t="str">
        <f>+'2 CONTEXTO E IDENTIFICACIÓN'!E28</f>
        <v xml:space="preserve">  </v>
      </c>
      <c r="C79" s="395" t="str">
        <f>+'3 PROBABIL E IMPACTO INHERENTE'!E28</f>
        <v/>
      </c>
      <c r="D79" s="398"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21" t="str">
        <f>+IF(S82="","",S82)</f>
        <v/>
      </c>
      <c r="V79" s="424" t="str">
        <f>+IF(T82="","",T82)</f>
        <v/>
      </c>
      <c r="X79" s="274"/>
      <c r="Y79" s="275"/>
      <c r="Z79" s="275"/>
    </row>
    <row r="80" spans="1:26" ht="41.25" hidden="1" customHeight="1" x14ac:dyDescent="0.25">
      <c r="A80" s="413"/>
      <c r="B80" s="416"/>
      <c r="C80" s="396"/>
      <c r="D80" s="399"/>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22"/>
      <c r="V80" s="425"/>
      <c r="X80" s="274"/>
      <c r="Y80" s="275"/>
      <c r="Z80" s="275"/>
    </row>
    <row r="81" spans="1:26" ht="41.25" hidden="1" customHeight="1" x14ac:dyDescent="0.25">
      <c r="A81" s="413"/>
      <c r="B81" s="416"/>
      <c r="C81" s="396"/>
      <c r="D81" s="399"/>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22"/>
      <c r="V81" s="425"/>
      <c r="X81" s="274"/>
      <c r="Y81" s="275"/>
      <c r="Z81" s="275"/>
    </row>
    <row r="82" spans="1:26" ht="41.25" hidden="1" customHeight="1" thickBot="1" x14ac:dyDescent="0.3">
      <c r="A82" s="414"/>
      <c r="B82" s="417"/>
      <c r="C82" s="397"/>
      <c r="D82" s="400"/>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23"/>
      <c r="V82" s="426"/>
    </row>
    <row r="83" spans="1:26" ht="41.25" hidden="1" customHeight="1" x14ac:dyDescent="0.25">
      <c r="A83" s="412" t="str">
        <f>'2 CONTEXTO E IDENTIFICACIÓN'!A29</f>
        <v>R19</v>
      </c>
      <c r="B83" s="415" t="str">
        <f>+'2 CONTEXTO E IDENTIFICACIÓN'!E29</f>
        <v xml:space="preserve">  </v>
      </c>
      <c r="C83" s="395" t="str">
        <f>+'3 PROBABIL E IMPACTO INHERENTE'!E29</f>
        <v/>
      </c>
      <c r="D83" s="398"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21" t="str">
        <f>+IF(S86="","",S86)</f>
        <v/>
      </c>
      <c r="V83" s="424" t="str">
        <f>+IF(T86="","",T86)</f>
        <v/>
      </c>
      <c r="X83" s="274"/>
      <c r="Y83" s="275"/>
      <c r="Z83" s="275"/>
    </row>
    <row r="84" spans="1:26" ht="41.25" hidden="1" customHeight="1" x14ac:dyDescent="0.25">
      <c r="A84" s="413"/>
      <c r="B84" s="416"/>
      <c r="C84" s="396"/>
      <c r="D84" s="399"/>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22"/>
      <c r="V84" s="425"/>
      <c r="X84" s="274"/>
      <c r="Y84" s="275"/>
      <c r="Z84" s="275"/>
    </row>
    <row r="85" spans="1:26" ht="41.25" hidden="1" customHeight="1" x14ac:dyDescent="0.25">
      <c r="A85" s="413"/>
      <c r="B85" s="416"/>
      <c r="C85" s="396"/>
      <c r="D85" s="399"/>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22"/>
      <c r="V85" s="425"/>
      <c r="X85" s="274"/>
      <c r="Y85" s="275"/>
      <c r="Z85" s="275"/>
    </row>
    <row r="86" spans="1:26" ht="41.25" hidden="1" customHeight="1" thickBot="1" x14ac:dyDescent="0.3">
      <c r="A86" s="414"/>
      <c r="B86" s="417"/>
      <c r="C86" s="397"/>
      <c r="D86" s="400"/>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23"/>
      <c r="V86" s="426"/>
    </row>
    <row r="87" spans="1:26" ht="41.25" hidden="1" customHeight="1" x14ac:dyDescent="0.25">
      <c r="A87" s="412" t="str">
        <f>'2 CONTEXTO E IDENTIFICACIÓN'!A30</f>
        <v>R20</v>
      </c>
      <c r="B87" s="415" t="str">
        <f>+'2 CONTEXTO E IDENTIFICACIÓN'!E30</f>
        <v xml:space="preserve">  </v>
      </c>
      <c r="C87" s="395" t="str">
        <f>+'3 PROBABIL E IMPACTO INHERENTE'!E30</f>
        <v/>
      </c>
      <c r="D87" s="398"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21" t="str">
        <f>+IF(S90="","",S90)</f>
        <v/>
      </c>
      <c r="V87" s="424" t="str">
        <f>+IF(T90="","",T90)</f>
        <v/>
      </c>
      <c r="X87" s="274"/>
      <c r="Y87" s="275"/>
      <c r="Z87" s="275"/>
    </row>
    <row r="88" spans="1:26" ht="41.25" hidden="1" customHeight="1" x14ac:dyDescent="0.25">
      <c r="A88" s="413"/>
      <c r="B88" s="416"/>
      <c r="C88" s="396"/>
      <c r="D88" s="399"/>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22"/>
      <c r="V88" s="425"/>
      <c r="X88" s="274"/>
      <c r="Y88" s="275"/>
      <c r="Z88" s="275"/>
    </row>
    <row r="89" spans="1:26" ht="41.25" hidden="1" customHeight="1" x14ac:dyDescent="0.25">
      <c r="A89" s="413"/>
      <c r="B89" s="416"/>
      <c r="C89" s="396"/>
      <c r="D89" s="399"/>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22"/>
      <c r="V89" s="425"/>
      <c r="X89" s="274"/>
      <c r="Y89" s="275"/>
      <c r="Z89" s="275"/>
    </row>
    <row r="90" spans="1:26" ht="41.25" hidden="1" customHeight="1" thickBot="1" x14ac:dyDescent="0.3">
      <c r="A90" s="414"/>
      <c r="B90" s="417"/>
      <c r="C90" s="397"/>
      <c r="D90" s="400"/>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23"/>
      <c r="V90" s="426"/>
    </row>
    <row r="91" spans="1:26" hidden="1" x14ac:dyDescent="0.25"/>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64" priority="269" operator="between">
      <formula>$Y$9</formula>
      <formula>$Z$9</formula>
    </cfRule>
    <cfRule type="cellIs" dxfId="63" priority="270" operator="between">
      <formula>$Y$10</formula>
      <formula>$Z$10</formula>
    </cfRule>
    <cfRule type="cellIs" dxfId="62" priority="271" operator="between">
      <formula>$Y$11</formula>
      <formula>$Z$11</formula>
    </cfRule>
    <cfRule type="cellIs" dxfId="61" priority="272" operator="between">
      <formula>$Y$12</formula>
      <formula>$Z$12</formula>
    </cfRule>
    <cfRule type="cellIs" dxfId="60" priority="273" operator="between">
      <formula>$Y$15</formula>
      <formula>$Z$15</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6" sqref="A16:XFD32"/>
    </sheetView>
  </sheetViews>
  <sheetFormatPr baseColWidth="10" defaultColWidth="14.28515625" defaultRowHeight="12.75" x14ac:dyDescent="0.25"/>
  <cols>
    <col min="1" max="1" width="17" style="76" customWidth="1" collapsed="1"/>
    <col min="2" max="2" width="30.42578125" style="81" customWidth="1" collapsed="1"/>
    <col min="3" max="3" width="21.42578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42578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81"/>
      <c r="B1" s="385" t="str">
        <f>+'2 CONTEXTO E IDENTIFICACIÓN'!B1</f>
        <v>MAPA RIESGOS OPERATIVOS  POR PROCESOS</v>
      </c>
      <c r="C1" s="385"/>
      <c r="D1" s="385"/>
      <c r="E1" s="385"/>
      <c r="F1" s="380" t="str">
        <f>+'2 CONTEXTO E IDENTIFICACIÓN'!I1</f>
        <v xml:space="preserve">Código: </v>
      </c>
      <c r="G1" s="380"/>
    </row>
    <row r="2" spans="1:38" ht="18.75" customHeight="1" x14ac:dyDescent="0.25">
      <c r="A2" s="381"/>
      <c r="B2" s="385"/>
      <c r="C2" s="385"/>
      <c r="D2" s="385"/>
      <c r="E2" s="385"/>
      <c r="F2" s="380" t="str">
        <f>+'2 CONTEXTO E IDENTIFICACIÓN'!I2</f>
        <v xml:space="preserve">Fecha: </v>
      </c>
      <c r="G2" s="380"/>
      <c r="K2" s="76"/>
    </row>
    <row r="3" spans="1:38" s="64" customFormat="1" ht="18.75" customHeight="1" x14ac:dyDescent="0.2">
      <c r="A3" s="381"/>
      <c r="B3" s="385"/>
      <c r="C3" s="385"/>
      <c r="D3" s="385"/>
      <c r="E3" s="385"/>
      <c r="F3" s="380" t="str">
        <f>+'2 CONTEXTO E IDENTIFICACIÓN'!I3</f>
        <v>Versión: 001</v>
      </c>
      <c r="G3" s="380"/>
      <c r="AF3" s="65"/>
      <c r="AG3" s="65"/>
      <c r="AH3" s="65"/>
      <c r="AI3" s="65"/>
      <c r="AJ3" s="65"/>
    </row>
    <row r="4" spans="1:38" s="64" customFormat="1" ht="18.75" customHeight="1" x14ac:dyDescent="0.2">
      <c r="A4" s="382"/>
      <c r="B4" s="385"/>
      <c r="C4" s="385"/>
      <c r="D4" s="385"/>
      <c r="E4" s="385"/>
      <c r="F4" s="380" t="str">
        <f>+'2 CONTEXTO E IDENTIFICACIÓN'!I4</f>
        <v>Página:</v>
      </c>
      <c r="G4" s="380"/>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8" t="s">
        <v>306</v>
      </c>
      <c r="C6" s="429"/>
      <c r="D6" s="429"/>
      <c r="E6" s="429"/>
      <c r="F6" s="429"/>
      <c r="G6" s="429"/>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91" t="s">
        <v>21</v>
      </c>
      <c r="J8" s="392"/>
      <c r="K8" s="392"/>
      <c r="L8" s="392"/>
      <c r="M8" s="392"/>
      <c r="N8" s="392"/>
      <c r="O8" s="393"/>
      <c r="R8" s="69"/>
      <c r="S8" s="70"/>
      <c r="T8" s="383" t="s">
        <v>84</v>
      </c>
      <c r="U8" s="383"/>
      <c r="V8" s="383"/>
      <c r="W8" s="383"/>
      <c r="X8" s="384"/>
      <c r="AF8" s="65"/>
      <c r="AG8" s="65"/>
      <c r="AH8" s="65"/>
      <c r="AI8" s="65"/>
      <c r="AJ8" s="65"/>
    </row>
    <row r="9" spans="1:38" x14ac:dyDescent="0.25">
      <c r="A9" s="122"/>
      <c r="B9" s="122"/>
      <c r="C9" s="73"/>
      <c r="D9" s="122"/>
      <c r="E9" s="386" t="s">
        <v>114</v>
      </c>
      <c r="F9" s="386"/>
      <c r="G9" s="386"/>
      <c r="H9" s="73"/>
      <c r="I9" s="74"/>
      <c r="J9" s="75"/>
      <c r="K9" s="383" t="s">
        <v>84</v>
      </c>
      <c r="L9" s="383"/>
      <c r="M9" s="383"/>
      <c r="N9" s="383"/>
      <c r="O9" s="384"/>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114.75" x14ac:dyDescent="0.2">
      <c r="A11" s="93" t="str">
        <f>'2 CONTEXTO E IDENTIFICACIÓN'!A11</f>
        <v>R1</v>
      </c>
      <c r="B11" s="94"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123">
        <f>+'5 VALORACIÓN DEL CONTROL'!S14</f>
        <v>0.16800000000000001</v>
      </c>
      <c r="D11" s="95">
        <f>+'5 VALORACIÓN DEL CONTROL'!T14</f>
        <v>0.2</v>
      </c>
      <c r="E11" s="124" t="str">
        <f>+IF(C11=0,"",IF(C11&lt;=$R$15,$S$15,IF(C11&lt;=$R$14,$S$14,IF(C11&lt;=$R$13,$S$13,IF(C11&lt;=$R$12,$S$12,IF(C11&lt;=$R$11,$S$11,""))))))</f>
        <v>Muy Baja</v>
      </c>
      <c r="F11" s="124" t="str">
        <f>+IF(D11=0,"",IF(D11&lt;=$T$9,$T$10,IF(D11&lt;=$U$9,$U$10,IF(D11&lt;=$V$9,$V$10,IF(D11&lt;=$W$9,$W$10,IF(D11&lt;=$X$9,$X$10,""))))))</f>
        <v>Leve</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389"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7"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89.25" x14ac:dyDescent="0.2">
      <c r="A12" s="93" t="str">
        <f>'2 CONTEXTO E IDENTIFICACIÓN'!A12</f>
        <v>R2</v>
      </c>
      <c r="B12" s="94" t="str">
        <f>+'2 CONTEXTO E IDENTIFICACIÓN'!E12</f>
        <v>Posibilidad de pérdida Reputacional por insatisfacción de los grupos de valor o de los grupos de interés de Amable debido a errores o inconsistencias al evaluar la efectividad de los controles del sistema de control interno</v>
      </c>
      <c r="C12" s="123">
        <f>+'5 VALORACIÓN DEL CONTROL'!S18</f>
        <v>0.16799999999999998</v>
      </c>
      <c r="D12" s="95">
        <f>+'5 VALORACIÓN DEL CONTROL'!T18</f>
        <v>0.4</v>
      </c>
      <c r="E12" s="124" t="str">
        <f t="shared" ref="E12:E30" si="0">+IF(C12=0,"",IF(C12&lt;=$R$15,$S$15,IF(C12&lt;=$R$14,$S$14,IF(C12&lt;=$R$13,$S$13,IF(C12&lt;=$R$12,$S$12,IF(C12&lt;=$R$11,$S$11,""))))))</f>
        <v>Muy Baja</v>
      </c>
      <c r="F12" s="124" t="str">
        <f t="shared" ref="F12:F30" si="1">+IF(D12=0,"",IF(D12&lt;=$T$9,$T$10,IF(D12&lt;=$U$9,$U$10,IF(D12&lt;=$V$9,$V$10,IF(D12&lt;=$W$9,$W$10,IF(D12&lt;=$X$9,$X$10,""))))))</f>
        <v>Menor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Bajo</v>
      </c>
      <c r="H12" s="96"/>
      <c r="I12" s="389"/>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7"/>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89.25" x14ac:dyDescent="0.2">
      <c r="A13" s="93" t="str">
        <f>'2 CONTEXTO E IDENTIFICACIÓN'!A13</f>
        <v>R3</v>
      </c>
      <c r="B13" s="94" t="str">
        <f>+'2 CONTEXTO E IDENTIFICACIÓN'!E13</f>
        <v>Posibilidad de pérdida Reputacional por baja calidad en la presentación de informes de evaluación independiente debido a la inadecuada ejecución de procedimientos propios de auditoría interna</v>
      </c>
      <c r="C13" s="123">
        <f>+'5 VALORACIÓN DEL CONTROL'!S22</f>
        <v>0.14399999999999999</v>
      </c>
      <c r="D13" s="95">
        <f>+'5 VALORACIÓN DEL CONTROL'!T22</f>
        <v>0.2</v>
      </c>
      <c r="E13" s="124" t="str">
        <f t="shared" si="0"/>
        <v>Muy Baja</v>
      </c>
      <c r="F13" s="124" t="str">
        <f t="shared" si="1"/>
        <v>Leve</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Bajo</v>
      </c>
      <c r="H13" s="96"/>
      <c r="I13" s="389"/>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7"/>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105.75" customHeight="1" x14ac:dyDescent="0.2">
      <c r="A14" s="93" t="str">
        <f>'2 CONTEXTO E IDENTIFICACIÓN'!A14</f>
        <v>R4</v>
      </c>
      <c r="B14" s="94" t="str">
        <f>+'2 CONTEXTO E IDENTIFICACIÓN'!E14</f>
        <v>Posibilidad de pérdida Reputacional  Por la no suscripción o seguimiento inadecuado a los planes de mejoramiento  de la entidad debido a desconocimiento u omisión de los resultados de auditoría.</v>
      </c>
      <c r="C14" s="123">
        <f>+'5 VALORACIÓN DEL CONTROL'!S26</f>
        <v>0.24</v>
      </c>
      <c r="D14" s="95">
        <f>+'5 VALORACIÓN DEL CONTROL'!T26</f>
        <v>0.2</v>
      </c>
      <c r="E14" s="124" t="str">
        <f t="shared" si="0"/>
        <v>Baja</v>
      </c>
      <c r="F14" s="124" t="str">
        <f t="shared" si="1"/>
        <v>Leve</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6"/>
      <c r="I14" s="389"/>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R4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7"/>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66.75" customHeight="1" thickBot="1" x14ac:dyDescent="0.25">
      <c r="A15" s="93" t="str">
        <f>'2 CONTEXTO E IDENTIFICACIÓN'!A15</f>
        <v>R5</v>
      </c>
      <c r="B15" s="94" t="str">
        <f>+'2 CONTEXTO E IDENTIFICACIÓN'!E15</f>
        <v>Posibilidad de pérdida Reputacional Por la aplicación inadecuada de procedimientos de evaluación y auditoría interna debido a conflictos de intereses de los auditores o profesionales de apoyo.</v>
      </c>
      <c r="C15" s="123">
        <f>+'5 VALORACIÓN DEL CONTROL'!S30</f>
        <v>0.14399999999999999</v>
      </c>
      <c r="D15" s="95">
        <f>+'5 VALORACIÓN DEL CONTROL'!T30</f>
        <v>0.4</v>
      </c>
      <c r="E15" s="124" t="str">
        <f t="shared" si="0"/>
        <v>Muy Baja</v>
      </c>
      <c r="F15" s="124" t="str">
        <f t="shared" si="1"/>
        <v>Menor</v>
      </c>
      <c r="G15" s="94" t="str">
        <f t="shared" si="2"/>
        <v>Bajo</v>
      </c>
      <c r="H15" s="96"/>
      <c r="I15" s="390"/>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R1  R3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R2   R5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7"/>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hidden="1"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hidden="1"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hidden="1"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hidden="1"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hidden="1"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hidden="1"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hidden="1"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hidden="1"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I24" sqref="I24"/>
    </sheetView>
  </sheetViews>
  <sheetFormatPr baseColWidth="10" defaultColWidth="14.28515625" defaultRowHeight="12.75" x14ac:dyDescent="0.25"/>
  <cols>
    <col min="1" max="1" width="19.42578125" style="76" customWidth="1" collapsed="1"/>
    <col min="2" max="2" width="9.140625" style="81" bestFit="1" customWidth="1" collapsed="1"/>
    <col min="3" max="4" width="15.42578125" style="81" customWidth="1" collapsed="1"/>
    <col min="5" max="5" width="19.7109375" style="125" customWidth="1" collapsed="1"/>
    <col min="6" max="6" width="15.42578125" style="125" customWidth="1" collapsed="1"/>
    <col min="7" max="7" width="15.42578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42578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81"/>
      <c r="B1" s="385" t="str">
        <f>+'2 CONTEXTO E IDENTIFICACIÓN'!B1</f>
        <v>MAPA RIESGOS OPERATIVOS  POR PROCESOS</v>
      </c>
      <c r="C1" s="385"/>
      <c r="D1" s="385"/>
      <c r="E1" s="385"/>
      <c r="F1" s="385"/>
      <c r="G1" s="385"/>
      <c r="H1" s="385"/>
      <c r="I1" s="385"/>
      <c r="J1" s="385"/>
      <c r="K1" s="385"/>
      <c r="L1" s="385"/>
      <c r="M1" s="385"/>
      <c r="N1" s="385"/>
      <c r="O1" s="300" t="str">
        <f>+'2 CONTEXTO E IDENTIFICACIÓN'!I1</f>
        <v xml:space="preserve">Código: </v>
      </c>
    </row>
    <row r="2" spans="1:38" ht="16.5" customHeight="1" x14ac:dyDescent="0.25">
      <c r="A2" s="381"/>
      <c r="B2" s="385"/>
      <c r="C2" s="385"/>
      <c r="D2" s="385"/>
      <c r="E2" s="385"/>
      <c r="F2" s="385"/>
      <c r="G2" s="385"/>
      <c r="H2" s="385"/>
      <c r="I2" s="385"/>
      <c r="J2" s="385"/>
      <c r="K2" s="385"/>
      <c r="L2" s="385"/>
      <c r="M2" s="385"/>
      <c r="N2" s="385"/>
      <c r="O2" s="300" t="str">
        <f>+'2 CONTEXTO E IDENTIFICACIÓN'!I2</f>
        <v xml:space="preserve">Fecha: </v>
      </c>
    </row>
    <row r="3" spans="1:38" s="64" customFormat="1" ht="16.5" customHeight="1" x14ac:dyDescent="0.2">
      <c r="A3" s="381"/>
      <c r="B3" s="385"/>
      <c r="C3" s="385"/>
      <c r="D3" s="385"/>
      <c r="E3" s="385"/>
      <c r="F3" s="385"/>
      <c r="G3" s="385"/>
      <c r="H3" s="385"/>
      <c r="I3" s="385"/>
      <c r="J3" s="385"/>
      <c r="K3" s="385"/>
      <c r="L3" s="385"/>
      <c r="M3" s="385"/>
      <c r="N3" s="385"/>
      <c r="O3" s="300" t="str">
        <f>+'2 CONTEXTO E IDENTIFICACIÓN'!I3</f>
        <v>Versión: 001</v>
      </c>
      <c r="AF3" s="65"/>
      <c r="AG3" s="65"/>
      <c r="AH3" s="65"/>
      <c r="AI3" s="65"/>
      <c r="AJ3" s="65"/>
    </row>
    <row r="4" spans="1:38" s="64" customFormat="1" ht="16.5" customHeight="1" x14ac:dyDescent="0.2">
      <c r="A4" s="382"/>
      <c r="B4" s="385"/>
      <c r="C4" s="385"/>
      <c r="D4" s="385"/>
      <c r="E4" s="385"/>
      <c r="F4" s="385"/>
      <c r="G4" s="385"/>
      <c r="H4" s="385"/>
      <c r="I4" s="385"/>
      <c r="J4" s="385"/>
      <c r="K4" s="385"/>
      <c r="L4" s="385"/>
      <c r="M4" s="385"/>
      <c r="N4" s="385"/>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9" t="s">
        <v>305</v>
      </c>
      <c r="C6" s="379"/>
      <c r="D6" s="379"/>
      <c r="E6" s="379"/>
      <c r="F6" s="379"/>
      <c r="G6" s="379"/>
      <c r="H6" s="379"/>
      <c r="I6" s="379"/>
      <c r="J6" s="379"/>
      <c r="K6" s="379"/>
      <c r="L6" s="379"/>
      <c r="M6" s="379"/>
      <c r="N6" s="379"/>
      <c r="O6" s="379"/>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30" t="s">
        <v>20</v>
      </c>
      <c r="B9" s="431"/>
      <c r="C9" s="431"/>
      <c r="D9" s="431"/>
      <c r="E9" s="431"/>
      <c r="F9" s="431"/>
      <c r="G9" s="432"/>
      <c r="I9" s="430" t="s">
        <v>21</v>
      </c>
      <c r="J9" s="431"/>
      <c r="K9" s="431"/>
      <c r="L9" s="431"/>
      <c r="M9" s="431"/>
      <c r="N9" s="431"/>
      <c r="O9" s="432"/>
      <c r="R9" s="69"/>
      <c r="S9" s="70"/>
      <c r="T9" s="383" t="s">
        <v>84</v>
      </c>
      <c r="U9" s="383"/>
      <c r="V9" s="383"/>
      <c r="W9" s="383"/>
      <c r="X9" s="384"/>
      <c r="AF9" s="65"/>
      <c r="AG9" s="65"/>
      <c r="AH9" s="65"/>
      <c r="AI9" s="65"/>
      <c r="AJ9" s="65"/>
    </row>
    <row r="10" spans="1:38" x14ac:dyDescent="0.25">
      <c r="A10" s="74"/>
      <c r="B10" s="75"/>
      <c r="C10" s="383" t="s">
        <v>84</v>
      </c>
      <c r="D10" s="383"/>
      <c r="E10" s="383"/>
      <c r="F10" s="383"/>
      <c r="G10" s="384"/>
      <c r="H10" s="73"/>
      <c r="I10" s="74"/>
      <c r="J10" s="75"/>
      <c r="K10" s="383" t="s">
        <v>84</v>
      </c>
      <c r="L10" s="383"/>
      <c r="M10" s="383"/>
      <c r="N10" s="383"/>
      <c r="O10" s="384"/>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9"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9"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7"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9"/>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9"/>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7"/>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9"/>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89"/>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7"/>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9"/>
      <c r="B15" s="87" t="s">
        <v>54</v>
      </c>
      <c r="C15" s="105" t="str">
        <f>+'4 MAPA CALOR INHERENTE'!I14</f>
        <v xml:space="preserve">R1  R3 R4                </v>
      </c>
      <c r="D15" s="101" t="str">
        <f>+'4 MAPA CALOR INHERENTE'!J14</f>
        <v xml:space="preserve"> R2   R5               </v>
      </c>
      <c r="E15" s="101" t="str">
        <f>+'4 MAPA CALOR INHERENTE'!K14</f>
        <v xml:space="preserve">                   </v>
      </c>
      <c r="F15" s="97" t="str">
        <f>+'4 MAPA CALOR INHERENTE'!L14</f>
        <v xml:space="preserve">                   </v>
      </c>
      <c r="G15" s="98" t="str">
        <f>+'4 MAPA CALOR INHERENTE'!M14</f>
        <v xml:space="preserve">                   </v>
      </c>
      <c r="H15" s="96"/>
      <c r="I15" s="389"/>
      <c r="J15" s="87" t="s">
        <v>54</v>
      </c>
      <c r="K15" s="105" t="str">
        <f>+'6 MAPA CALOR RESIDUAL'!K14</f>
        <v xml:space="preserve">   R4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7"/>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90"/>
      <c r="B16" s="106" t="s">
        <v>52</v>
      </c>
      <c r="C16" s="107" t="str">
        <f>+'4 MAPA CALOR INHERENTE'!I15</f>
        <v xml:space="preserve">                   </v>
      </c>
      <c r="D16" s="107" t="str">
        <f>+'4 MAPA CALOR INHERENTE'!J15</f>
        <v xml:space="preserve">                   </v>
      </c>
      <c r="E16" s="108" t="str">
        <f>+'4 MAPA CALOR INHERENTE'!K15</f>
        <v xml:space="preserve">                   </v>
      </c>
      <c r="F16" s="109" t="str">
        <f>+'4 MAPA CALOR INHERENTE'!L15</f>
        <v xml:space="preserve">                   </v>
      </c>
      <c r="G16" s="110" t="str">
        <f>+'4 MAPA CALOR INHERENTE'!M15</f>
        <v xml:space="preserve">                   </v>
      </c>
      <c r="H16" s="96"/>
      <c r="I16" s="390"/>
      <c r="J16" s="106" t="s">
        <v>52</v>
      </c>
      <c r="K16" s="107" t="str">
        <f>+'6 MAPA CALOR RESIDUAL'!K15</f>
        <v xml:space="preserve">R1  R3                 </v>
      </c>
      <c r="L16" s="107" t="str">
        <f>+'6 MAPA CALOR RESIDUAL'!L15</f>
        <v xml:space="preserve"> R2   R5               </v>
      </c>
      <c r="M16" s="108" t="str">
        <f>+'6 MAPA CALOR RESIDUAL'!M15</f>
        <v xml:space="preserve">                   </v>
      </c>
      <c r="N16" s="109" t="str">
        <f>+'6 MAPA CALOR RESIDUAL'!N15</f>
        <v xml:space="preserve">                   </v>
      </c>
      <c r="O16" s="110" t="str">
        <f>+'6 MAPA CALOR RESIDUAL'!O15</f>
        <v xml:space="preserve">                   </v>
      </c>
      <c r="P16" s="96"/>
      <c r="Q16" s="427"/>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topLeftCell="E1" zoomScale="71" zoomScaleNormal="71" workbookViewId="0">
      <selection activeCell="Q15" sqref="Q15"/>
    </sheetView>
  </sheetViews>
  <sheetFormatPr baseColWidth="10" defaultColWidth="14.28515625" defaultRowHeight="12.75" x14ac:dyDescent="0.25"/>
  <cols>
    <col min="1" max="1" width="21.7109375" style="76" customWidth="1" collapsed="1"/>
    <col min="2" max="2" width="33.85546875" style="81" customWidth="1" collapsed="1"/>
    <col min="3" max="3" width="28.85546875" style="306" customWidth="1" collapsed="1"/>
    <col min="4" max="4" width="14.140625" style="81" customWidth="1" collapsed="1"/>
    <col min="5" max="5" width="16.42578125" style="125" customWidth="1" collapsed="1"/>
    <col min="6" max="6" width="28.7109375" style="125" customWidth="1" collapsed="1"/>
    <col min="7" max="7" width="12.42578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42578125" style="81" customWidth="1" collapsed="1"/>
    <col min="17" max="17" width="29.85546875" style="81" customWidth="1" collapsed="1"/>
    <col min="18" max="18" width="20.85546875" style="81" customWidth="1" collapsed="1"/>
    <col min="19" max="19" width="9.42578125" style="131" customWidth="1" collapsed="1"/>
    <col min="20" max="20" width="13.42578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42578125" style="76" customWidth="1" collapsed="1"/>
    <col min="34" max="34" width="19.42578125" style="76" customWidth="1" collapsed="1"/>
    <col min="35" max="35" width="14" style="76" customWidth="1" collapsed="1"/>
    <col min="36" max="36" width="18.7109375" style="76" customWidth="1" collapsed="1"/>
    <col min="37" max="41" width="11.42578125" style="76" customWidth="1" collapsed="1"/>
    <col min="42" max="42" width="5.42578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81"/>
      <c r="B1" s="385" t="str">
        <f>+'2 CONTEXTO E IDENTIFICACIÓN'!B1</f>
        <v>MAPA RIESGOS OPERATIVOS  POR PROCESOS</v>
      </c>
      <c r="C1" s="385"/>
      <c r="D1" s="385"/>
      <c r="E1" s="385"/>
      <c r="F1" s="385"/>
      <c r="G1" s="385"/>
      <c r="H1" s="385"/>
      <c r="I1" s="385"/>
      <c r="J1" s="385"/>
      <c r="K1" s="385"/>
      <c r="L1" s="385"/>
      <c r="M1" s="385"/>
      <c r="N1" s="385"/>
      <c r="O1" s="385"/>
      <c r="P1" s="385"/>
      <c r="Q1" s="385"/>
      <c r="R1" s="385"/>
      <c r="S1" s="385"/>
      <c r="T1" s="385"/>
      <c r="U1" s="385"/>
      <c r="V1" s="385"/>
      <c r="W1" s="385"/>
      <c r="X1" s="385"/>
      <c r="Y1" s="380" t="str">
        <f>+'2 CONTEXTO E IDENTIFICACIÓN'!I1</f>
        <v xml:space="preserve">Código: </v>
      </c>
      <c r="Z1" s="380"/>
    </row>
    <row r="2" spans="1:50" ht="23.25" customHeight="1" x14ac:dyDescent="0.25">
      <c r="A2" s="381"/>
      <c r="B2" s="385"/>
      <c r="C2" s="385"/>
      <c r="D2" s="385"/>
      <c r="E2" s="385"/>
      <c r="F2" s="385"/>
      <c r="G2" s="385"/>
      <c r="H2" s="385"/>
      <c r="I2" s="385"/>
      <c r="J2" s="385"/>
      <c r="K2" s="385"/>
      <c r="L2" s="385"/>
      <c r="M2" s="385"/>
      <c r="N2" s="385"/>
      <c r="O2" s="385"/>
      <c r="P2" s="385"/>
      <c r="Q2" s="385"/>
      <c r="R2" s="385"/>
      <c r="S2" s="385"/>
      <c r="T2" s="385"/>
      <c r="U2" s="385"/>
      <c r="V2" s="385"/>
      <c r="W2" s="385"/>
      <c r="X2" s="385"/>
      <c r="Y2" s="380" t="str">
        <f>+'2 CONTEXTO E IDENTIFICACIÓN'!I2</f>
        <v xml:space="preserve">Fecha: </v>
      </c>
      <c r="Z2" s="380"/>
    </row>
    <row r="3" spans="1:50" s="64" customFormat="1" ht="23.25" customHeight="1" x14ac:dyDescent="0.2">
      <c r="A3" s="381"/>
      <c r="B3" s="385"/>
      <c r="C3" s="385"/>
      <c r="D3" s="385"/>
      <c r="E3" s="385"/>
      <c r="F3" s="385"/>
      <c r="G3" s="385"/>
      <c r="H3" s="385"/>
      <c r="I3" s="385"/>
      <c r="J3" s="385"/>
      <c r="K3" s="385"/>
      <c r="L3" s="385"/>
      <c r="M3" s="385"/>
      <c r="N3" s="385"/>
      <c r="O3" s="385"/>
      <c r="P3" s="385"/>
      <c r="Q3" s="385"/>
      <c r="R3" s="385"/>
      <c r="S3" s="385"/>
      <c r="T3" s="385"/>
      <c r="U3" s="385"/>
      <c r="V3" s="385"/>
      <c r="W3" s="385"/>
      <c r="X3" s="385"/>
      <c r="Y3" s="380" t="str">
        <f>+'2 CONTEXTO E IDENTIFICACIÓN'!I3</f>
        <v>Versión: 001</v>
      </c>
      <c r="Z3" s="380"/>
      <c r="AR3" s="65"/>
      <c r="AS3" s="65"/>
      <c r="AT3" s="65"/>
      <c r="AU3" s="65"/>
      <c r="AV3" s="65"/>
    </row>
    <row r="4" spans="1:50" s="64" customFormat="1" ht="23.25" customHeight="1" x14ac:dyDescent="0.2">
      <c r="A4" s="382"/>
      <c r="B4" s="385"/>
      <c r="C4" s="385"/>
      <c r="D4" s="385"/>
      <c r="E4" s="385"/>
      <c r="F4" s="385"/>
      <c r="G4" s="385"/>
      <c r="H4" s="385"/>
      <c r="I4" s="385"/>
      <c r="J4" s="385"/>
      <c r="K4" s="385"/>
      <c r="L4" s="385"/>
      <c r="M4" s="385"/>
      <c r="N4" s="385"/>
      <c r="O4" s="385"/>
      <c r="P4" s="385"/>
      <c r="Q4" s="385"/>
      <c r="R4" s="385"/>
      <c r="S4" s="385"/>
      <c r="T4" s="385"/>
      <c r="U4" s="385"/>
      <c r="V4" s="385"/>
      <c r="W4" s="385"/>
      <c r="X4" s="385"/>
      <c r="Y4" s="380" t="str">
        <f>+'2 CONTEXTO E IDENTIFICACIÓN'!I4</f>
        <v>Página:</v>
      </c>
      <c r="Z4" s="380"/>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33" t="s">
        <v>305</v>
      </c>
      <c r="C6" s="434"/>
      <c r="D6" s="434"/>
      <c r="E6" s="434"/>
      <c r="F6" s="434"/>
      <c r="G6" s="434"/>
      <c r="H6" s="434"/>
      <c r="I6" s="434"/>
      <c r="J6" s="434"/>
      <c r="K6" s="434"/>
      <c r="L6" s="434"/>
      <c r="M6" s="434"/>
      <c r="N6" s="434"/>
      <c r="O6" s="434"/>
      <c r="P6" s="434"/>
      <c r="Q6" s="434"/>
      <c r="R6" s="434"/>
      <c r="S6" s="434"/>
      <c r="T6" s="434"/>
      <c r="U6" s="434"/>
      <c r="V6" s="434"/>
      <c r="W6" s="434"/>
      <c r="X6" s="434"/>
      <c r="Y6" s="434"/>
      <c r="Z6" s="435"/>
      <c r="AR6" s="65"/>
      <c r="AS6" s="65"/>
      <c r="AT6" s="65"/>
      <c r="AU6" s="65"/>
      <c r="AV6" s="65"/>
    </row>
    <row r="7" spans="1:50" s="64" customFormat="1" x14ac:dyDescent="0.2">
      <c r="A7" s="121"/>
      <c r="B7" s="121"/>
      <c r="C7" s="66"/>
      <c r="D7" s="121"/>
      <c r="E7" s="48"/>
      <c r="F7" s="121"/>
      <c r="H7" s="66"/>
      <c r="I7" s="66"/>
      <c r="J7" s="48"/>
      <c r="K7" s="121"/>
      <c r="S7" s="126"/>
      <c r="T7" s="126"/>
      <c r="AD7" s="69"/>
      <c r="AE7" s="70"/>
      <c r="AF7" s="439" t="s">
        <v>84</v>
      </c>
      <c r="AG7" s="440"/>
      <c r="AH7" s="440"/>
      <c r="AI7" s="440"/>
      <c r="AJ7" s="441"/>
      <c r="AR7" s="65"/>
      <c r="AS7" s="65"/>
      <c r="AT7" s="65"/>
      <c r="AU7" s="65"/>
      <c r="AV7" s="65"/>
    </row>
    <row r="8" spans="1:50" s="64" customFormat="1" ht="5.45" customHeight="1" x14ac:dyDescent="0.2">
      <c r="A8" s="209"/>
      <c r="B8" s="208"/>
      <c r="C8" s="311"/>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73"/>
      <c r="D9" s="122"/>
      <c r="E9" s="386" t="s">
        <v>86</v>
      </c>
      <c r="F9" s="386"/>
      <c r="G9" s="386"/>
      <c r="H9" s="73"/>
      <c r="I9" s="122"/>
      <c r="J9" s="386" t="s">
        <v>114</v>
      </c>
      <c r="K9" s="386"/>
      <c r="L9" s="386"/>
      <c r="M9" s="73"/>
      <c r="N9" s="73"/>
      <c r="O9" s="73"/>
      <c r="P9" s="73"/>
      <c r="Q9" s="386" t="s">
        <v>127</v>
      </c>
      <c r="R9" s="386"/>
      <c r="S9" s="386"/>
      <c r="T9" s="386"/>
      <c r="U9" s="386" t="s">
        <v>144</v>
      </c>
      <c r="V9" s="386"/>
      <c r="W9" s="386"/>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307"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89.25" x14ac:dyDescent="0.2">
      <c r="A11" s="93" t="str">
        <f>'2 CONTEXTO E IDENTIFICACIÓN'!A11</f>
        <v>R1</v>
      </c>
      <c r="B11" s="94" t="str">
        <f>+'2 CONTEXTO E IDENTIFICACIÓN'!E11</f>
        <v>Posibilidad de pérdida Reputacional  por hallazgos generados por los organismos externos de control o notificaciones de otras entidades externas debido a la no presentación o presentación de los informes de ley por fuera de los términos</v>
      </c>
      <c r="C11" s="123">
        <f>+'3 PROBABIL E IMPACTO INHERENTE'!E11</f>
        <v>0.4</v>
      </c>
      <c r="D11" s="129">
        <f>+'3 PROBABIL E IMPACTO INHERENTE'!M11</f>
        <v>0.2</v>
      </c>
      <c r="E11" s="124" t="str">
        <f>+'4 MAPA CALOR INHERENTE'!C11</f>
        <v>Baja</v>
      </c>
      <c r="F11" s="124" t="str">
        <f>+'4 MAPA CALOR INHERENTE'!D11</f>
        <v>Leve</v>
      </c>
      <c r="G11" s="94" t="str">
        <f>+'4 MAPA CALOR INHERENTE'!E11</f>
        <v>Bajo</v>
      </c>
      <c r="H11" s="123">
        <f>+'6 MAPA CALOR RESIDUAL'!C11</f>
        <v>0.16800000000000001</v>
      </c>
      <c r="I11" s="95">
        <f>+'6 MAPA CALOR RESIDUAL'!D11</f>
        <v>0.2</v>
      </c>
      <c r="J11" s="124" t="str">
        <f>+'6 MAPA CALOR RESIDUAL'!E11</f>
        <v>Muy Baja</v>
      </c>
      <c r="K11" s="124" t="str">
        <f>+'6 MAPA CALOR RESIDUAL'!F11</f>
        <v>Leve</v>
      </c>
      <c r="L11" s="94" t="str">
        <f>+'6 MAPA CALOR RESIDUAL'!G11</f>
        <v>Bajo</v>
      </c>
      <c r="M11" s="94" t="str">
        <f t="shared" ref="M11:M30" si="0">+IF($N11="","",IF($N11=$AG$18,$AH$18,IF($N11=$AG$21,$AH$21)))</f>
        <v>No requiere Plan de Acción</v>
      </c>
      <c r="N11" s="94" t="str">
        <f t="shared" ref="N11:N30" si="1">+IF(L11="","",IF(OR(L11=$AF$18,L11=$AF$19,L11=$AF$20),$AG$18,IF(L11=$AF$21,$AG$21)))</f>
        <v>Aceptar</v>
      </c>
      <c r="O11" s="204" t="s">
        <v>264</v>
      </c>
      <c r="P11" s="94" t="str">
        <f t="shared" ref="P11:P30" si="2">+IF($M11="","",IF($M11=$AH$21,$AG$21,$O11))</f>
        <v>Aceptar</v>
      </c>
      <c r="Q11" s="204"/>
      <c r="R11" s="301"/>
      <c r="S11" s="205"/>
      <c r="T11" s="205"/>
      <c r="U11" s="205"/>
      <c r="V11" s="205"/>
      <c r="W11" s="205"/>
      <c r="X11" s="205"/>
      <c r="Y11" s="205"/>
      <c r="Z11" s="204"/>
      <c r="AA11" s="96"/>
      <c r="AB11" s="96"/>
      <c r="AC11" s="436"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89.25" x14ac:dyDescent="0.2">
      <c r="A12" s="93" t="str">
        <f>'2 CONTEXTO E IDENTIFICACIÓN'!A12</f>
        <v>R2</v>
      </c>
      <c r="B12" s="94" t="str">
        <f>+'2 CONTEXTO E IDENTIFICACIÓN'!E12</f>
        <v>Posibilidad de pérdida Reputacional por insatisfacción de los grupos de valor o de los grupos de interés de Amable debido a errores o inconsistencias al evaluar la efectividad de los controles del sistema de control interno</v>
      </c>
      <c r="C12" s="123">
        <f>+'3 PROBABIL E IMPACTO INHERENTE'!E12</f>
        <v>0.4</v>
      </c>
      <c r="D12" s="129">
        <f>+'3 PROBABIL E IMPACTO INHERENTE'!M12</f>
        <v>0.4</v>
      </c>
      <c r="E12" s="124" t="str">
        <f>+'4 MAPA CALOR INHERENTE'!C12</f>
        <v>Baja</v>
      </c>
      <c r="F12" s="124" t="str">
        <f>+'4 MAPA CALOR INHERENTE'!D12</f>
        <v>Menor</v>
      </c>
      <c r="G12" s="94" t="str">
        <f>+'4 MAPA CALOR INHERENTE'!E12</f>
        <v>Moderado</v>
      </c>
      <c r="H12" s="123">
        <f>+'5 VALORACIÓN DEL CONTROL'!S18</f>
        <v>0.16799999999999998</v>
      </c>
      <c r="I12" s="95">
        <f>+'5 VALORACIÓN DEL CONTROL'!T18</f>
        <v>0.4</v>
      </c>
      <c r="J12" s="124" t="str">
        <f t="shared" ref="J12:J30" si="3">+IF(H12=0,"",IF(H12&lt;=$AD$15,$AE$15,IF(H12&lt;=$AD$14,$AE$14,IF(H12&lt;=$AD$13,$AE$13,IF(H12&lt;=$AD$12,$AE$12,IF(H12&lt;=$AD$11,$AE$11,""))))))</f>
        <v>Muy Baja</v>
      </c>
      <c r="K12" s="124" t="str">
        <f t="shared" ref="K12:K30" si="4">+IF(I12=0,"",IF(I12&lt;=$AF$9,$AF$10,IF(I12&lt;=$AG$9,$AG$10,IF(I12&lt;=$AH$9,$AH$10,IF(I12&lt;=$AI$9,$AI$10,IF(I12&lt;=$AJ$9,$AJ$10,""))))))</f>
        <v>Menor</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Bajo</v>
      </c>
      <c r="M12" s="94" t="str">
        <f t="shared" si="0"/>
        <v>No requiere Plan de Acción</v>
      </c>
      <c r="N12" s="94" t="str">
        <f t="shared" si="1"/>
        <v>Aceptar</v>
      </c>
      <c r="O12" s="204" t="s">
        <v>264</v>
      </c>
      <c r="P12" s="94" t="str">
        <f t="shared" si="2"/>
        <v>Aceptar</v>
      </c>
      <c r="Q12" s="204"/>
      <c r="R12" s="204"/>
      <c r="S12" s="205"/>
      <c r="T12" s="205"/>
      <c r="U12" s="205"/>
      <c r="V12" s="205"/>
      <c r="W12" s="205"/>
      <c r="X12" s="204"/>
      <c r="Y12" s="204"/>
      <c r="Z12" s="204"/>
      <c r="AA12" s="96"/>
      <c r="AB12" s="96"/>
      <c r="AC12" s="437"/>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76.5" x14ac:dyDescent="0.2">
      <c r="A13" s="93" t="str">
        <f>'2 CONTEXTO E IDENTIFICACIÓN'!A13</f>
        <v>R3</v>
      </c>
      <c r="B13" s="94" t="str">
        <f>+'2 CONTEXTO E IDENTIFICACIÓN'!E13</f>
        <v>Posibilidad de pérdida Reputacional por baja calidad en la presentación de informes de evaluación independiente debido a la inadecuada ejecución de procedimientos propios de auditoría interna</v>
      </c>
      <c r="C13" s="123">
        <f>+'3 PROBABIL E IMPACTO INHERENTE'!E13</f>
        <v>0.4</v>
      </c>
      <c r="D13" s="129">
        <f>+'3 PROBABIL E IMPACTO INHERENTE'!M13</f>
        <v>0.2</v>
      </c>
      <c r="E13" s="124" t="str">
        <f>+'4 MAPA CALOR INHERENTE'!C13</f>
        <v>Baja</v>
      </c>
      <c r="F13" s="124" t="str">
        <f>+'4 MAPA CALOR INHERENTE'!D13</f>
        <v>Leve</v>
      </c>
      <c r="G13" s="94" t="str">
        <f>+'4 MAPA CALOR INHERENTE'!E13</f>
        <v>Bajo</v>
      </c>
      <c r="H13" s="123">
        <f>+'5 VALORACIÓN DEL CONTROL'!S22</f>
        <v>0.14399999999999999</v>
      </c>
      <c r="I13" s="95">
        <f>+'5 VALORACIÓN DEL CONTROL'!T22</f>
        <v>0.2</v>
      </c>
      <c r="J13" s="124" t="str">
        <f t="shared" si="3"/>
        <v>Muy Baja</v>
      </c>
      <c r="K13" s="124" t="str">
        <f t="shared" si="4"/>
        <v>Leve</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Bajo</v>
      </c>
      <c r="M13" s="94" t="str">
        <f t="shared" si="0"/>
        <v>No requiere Plan de Acción</v>
      </c>
      <c r="N13" s="94" t="str">
        <f t="shared" si="1"/>
        <v>Aceptar</v>
      </c>
      <c r="O13" s="204" t="s">
        <v>264</v>
      </c>
      <c r="P13" s="94" t="str">
        <f t="shared" si="2"/>
        <v>Aceptar</v>
      </c>
      <c r="Q13" s="204"/>
      <c r="R13" s="301"/>
      <c r="S13" s="205"/>
      <c r="T13" s="205"/>
      <c r="U13" s="205"/>
      <c r="V13" s="205"/>
      <c r="W13" s="205"/>
      <c r="X13" s="204"/>
      <c r="Y13" s="204"/>
      <c r="Z13" s="204"/>
      <c r="AA13" s="96"/>
      <c r="AB13" s="96"/>
      <c r="AC13" s="437"/>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94.5" customHeight="1" x14ac:dyDescent="0.2">
      <c r="A14" s="93" t="str">
        <f>'2 CONTEXTO E IDENTIFICACIÓN'!A14</f>
        <v>R4</v>
      </c>
      <c r="B14" s="94" t="str">
        <f>+'2 CONTEXTO E IDENTIFICACIÓN'!E14</f>
        <v>Posibilidad de pérdida Reputacional  Por la no suscripción o seguimiento inadecuado a los planes de mejoramiento  de la entidad debido a desconocimiento u omisión de los resultados de auditoría.</v>
      </c>
      <c r="C14" s="123">
        <f>+'3 PROBABIL E IMPACTO INHERENTE'!E14</f>
        <v>0.4</v>
      </c>
      <c r="D14" s="129">
        <f>+'3 PROBABIL E IMPACTO INHERENTE'!M14</f>
        <v>0.2</v>
      </c>
      <c r="E14" s="124" t="str">
        <f>+'4 MAPA CALOR INHERENTE'!C14</f>
        <v>Baja</v>
      </c>
      <c r="F14" s="124" t="str">
        <f>+'4 MAPA CALOR INHERENTE'!D14</f>
        <v>Leve</v>
      </c>
      <c r="G14" s="94" t="str">
        <f>+'4 MAPA CALOR INHERENTE'!E14</f>
        <v>Bajo</v>
      </c>
      <c r="H14" s="123">
        <f>+'5 VALORACIÓN DEL CONTROL'!S26</f>
        <v>0.24</v>
      </c>
      <c r="I14" s="95">
        <f>+'5 VALORACIÓN DEL CONTROL'!T26</f>
        <v>0.2</v>
      </c>
      <c r="J14" s="124" t="str">
        <f t="shared" si="3"/>
        <v>Baja</v>
      </c>
      <c r="K14" s="124" t="str">
        <f t="shared" si="4"/>
        <v>Leve</v>
      </c>
      <c r="L14" s="94" t="str">
        <f t="shared" si="5"/>
        <v>Bajo</v>
      </c>
      <c r="M14" s="94" t="str">
        <f t="shared" si="0"/>
        <v>No requiere Plan de Acción</v>
      </c>
      <c r="N14" s="94" t="str">
        <f t="shared" si="1"/>
        <v>Aceptar</v>
      </c>
      <c r="O14" s="204" t="s">
        <v>264</v>
      </c>
      <c r="P14" s="94" t="str">
        <f t="shared" si="2"/>
        <v>Aceptar</v>
      </c>
      <c r="Q14" s="204"/>
      <c r="R14" s="204"/>
      <c r="S14" s="205"/>
      <c r="T14" s="205"/>
      <c r="U14" s="204"/>
      <c r="V14" s="204"/>
      <c r="W14" s="204"/>
      <c r="X14" s="204"/>
      <c r="Y14" s="204"/>
      <c r="Z14" s="204"/>
      <c r="AA14" s="96"/>
      <c r="AB14" s="96"/>
      <c r="AC14" s="437"/>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183" customHeight="1" thickBot="1" x14ac:dyDescent="0.25">
      <c r="A15" s="93" t="str">
        <f>'2 CONTEXTO E IDENTIFICACIÓN'!A15</f>
        <v>R5</v>
      </c>
      <c r="B15" s="94" t="str">
        <f>+'2 CONTEXTO E IDENTIFICACIÓN'!E15</f>
        <v>Posibilidad de pérdida Reputacional Por la aplicación inadecuada de procedimientos de evaluación y auditoría interna debido a conflictos de intereses de los auditores o profesionales de apoyo.</v>
      </c>
      <c r="C15" s="123">
        <f>+'3 PROBABIL E IMPACTO INHERENTE'!E15</f>
        <v>0.4</v>
      </c>
      <c r="D15" s="129">
        <f>+'3 PROBABIL E IMPACTO INHERENTE'!M15</f>
        <v>0.4</v>
      </c>
      <c r="E15" s="124" t="str">
        <f>+'4 MAPA CALOR INHERENTE'!C15</f>
        <v>Baja</v>
      </c>
      <c r="F15" s="124" t="str">
        <f>+'4 MAPA CALOR INHERENTE'!D15</f>
        <v>Menor</v>
      </c>
      <c r="G15" s="94" t="str">
        <f>+'4 MAPA CALOR INHERENTE'!E15</f>
        <v>Moderado</v>
      </c>
      <c r="H15" s="123">
        <f>+'5 VALORACIÓN DEL CONTROL'!S30</f>
        <v>0.14399999999999999</v>
      </c>
      <c r="I15" s="95">
        <f>+'5 VALORACIÓN DEL CONTROL'!T30</f>
        <v>0.4</v>
      </c>
      <c r="J15" s="124" t="str">
        <f t="shared" si="3"/>
        <v>Muy Baja</v>
      </c>
      <c r="K15" s="124" t="str">
        <f t="shared" si="4"/>
        <v>Menor</v>
      </c>
      <c r="L15" s="94" t="str">
        <f t="shared" si="5"/>
        <v>Bajo</v>
      </c>
      <c r="M15" s="94" t="str">
        <f t="shared" si="0"/>
        <v>No requiere Plan de Acción</v>
      </c>
      <c r="N15" s="94" t="str">
        <f t="shared" si="1"/>
        <v>Aceptar</v>
      </c>
      <c r="O15" s="204" t="s">
        <v>264</v>
      </c>
      <c r="P15" s="94" t="str">
        <f t="shared" si="2"/>
        <v>Aceptar</v>
      </c>
      <c r="Q15" s="204"/>
      <c r="R15" s="204"/>
      <c r="S15" s="205"/>
      <c r="T15" s="205"/>
      <c r="U15" s="204"/>
      <c r="V15" s="204"/>
      <c r="W15" s="204"/>
      <c r="X15" s="204"/>
      <c r="Y15" s="204"/>
      <c r="Z15" s="204"/>
      <c r="AA15" s="96"/>
      <c r="AB15" s="96"/>
      <c r="AC15" s="438"/>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hidden="1" customHeight="1" x14ac:dyDescent="0.2">
      <c r="A16" s="93" t="str">
        <f>'2 CONTEXTO E IDENTIFICACIÓN'!A16</f>
        <v>R6</v>
      </c>
      <c r="B16" s="94" t="str">
        <f>+'2 CONTEXTO E IDENTIFICACIÓN'!E16</f>
        <v xml:space="preserve">  </v>
      </c>
      <c r="C16" s="123"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3"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3"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3"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3"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3"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3"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3"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3"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3"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3"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3"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3"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3"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3"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hidden="1" customHeight="1" x14ac:dyDescent="0.25">
      <c r="B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hidden="1" customHeight="1" x14ac:dyDescent="0.25">
      <c r="B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3:43" s="76" customFormat="1" ht="19.5" customHeight="1" x14ac:dyDescent="0.25">
      <c r="C33" s="306"/>
      <c r="E33" s="125"/>
      <c r="F33" s="125"/>
      <c r="H33" s="81"/>
      <c r="J33" s="125"/>
      <c r="K33" s="125"/>
      <c r="S33" s="130"/>
      <c r="T33" s="130"/>
      <c r="AM33" s="81"/>
      <c r="AN33" s="81"/>
      <c r="AO33" s="81"/>
      <c r="AP33" s="81"/>
      <c r="AQ33" s="81"/>
    </row>
    <row r="34" spans="3:43" s="76" customFormat="1" ht="19.5" customHeight="1" x14ac:dyDescent="0.25">
      <c r="C34" s="306"/>
      <c r="E34" s="125"/>
      <c r="F34" s="125"/>
      <c r="H34" s="81"/>
      <c r="J34" s="125"/>
      <c r="K34" s="125"/>
      <c r="S34" s="130"/>
      <c r="T34" s="130"/>
      <c r="AM34" s="81"/>
      <c r="AN34" s="81"/>
      <c r="AO34" s="81"/>
      <c r="AP34" s="81"/>
      <c r="AQ34" s="81"/>
    </row>
    <row r="35" spans="3:43" s="76" customFormat="1" ht="19.5" customHeight="1" x14ac:dyDescent="0.25">
      <c r="C35" s="306"/>
      <c r="E35" s="125"/>
      <c r="F35" s="125"/>
      <c r="H35" s="81"/>
      <c r="J35" s="125"/>
      <c r="K35" s="125"/>
      <c r="S35" s="130"/>
      <c r="T35" s="130"/>
      <c r="AM35" s="81"/>
      <c r="AN35" s="81"/>
      <c r="AO35" s="81"/>
      <c r="AP35" s="81"/>
      <c r="AQ35" s="81"/>
    </row>
    <row r="36" spans="3:43" s="76" customFormat="1" ht="19.5" customHeight="1" x14ac:dyDescent="0.25">
      <c r="C36" s="306"/>
      <c r="E36" s="125"/>
      <c r="F36" s="125"/>
      <c r="H36" s="81"/>
      <c r="J36" s="125"/>
      <c r="K36" s="125"/>
      <c r="S36" s="130"/>
      <c r="T36" s="130"/>
      <c r="AM36" s="81"/>
      <c r="AN36" s="81"/>
      <c r="AO36" s="81"/>
      <c r="AP36" s="81"/>
      <c r="AQ36" s="81"/>
    </row>
    <row r="37" spans="3:43" s="76" customFormat="1" ht="19.5" customHeight="1" x14ac:dyDescent="0.25">
      <c r="C37" s="306"/>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42578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44" t="s">
        <v>267</v>
      </c>
      <c r="B1" s="444"/>
      <c r="E1" s="443" t="s">
        <v>129</v>
      </c>
      <c r="F1" s="443"/>
      <c r="G1" s="443"/>
      <c r="H1" s="443"/>
    </row>
    <row r="2" spans="1:22" ht="48.95" customHeight="1" x14ac:dyDescent="0.2">
      <c r="B2" s="151" t="s">
        <v>48</v>
      </c>
      <c r="C2" s="151"/>
      <c r="E2" s="442" t="s">
        <v>102</v>
      </c>
      <c r="F2" s="442"/>
      <c r="G2" s="442"/>
      <c r="H2" s="442"/>
      <c r="I2" s="442"/>
      <c r="K2" s="442" t="s">
        <v>93</v>
      </c>
      <c r="L2" s="442"/>
      <c r="M2" s="442"/>
      <c r="O2" s="442" t="s">
        <v>110</v>
      </c>
      <c r="P2" s="442"/>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I18" sqref="I18"/>
    </sheetView>
  </sheetViews>
  <sheetFormatPr baseColWidth="10" defaultColWidth="10.85546875" defaultRowHeight="15" x14ac:dyDescent="0.25"/>
  <cols>
    <col min="1" max="1" width="26.42578125" customWidth="1" collapsed="1"/>
    <col min="2" max="2" width="29.42578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5"/>
      <c r="B1" s="378" t="str">
        <f>+'2 CONTEXTO E IDENTIFICACIÓN'!B1</f>
        <v>MAPA RIESGOS OPERATIVOS  POR PROCESOS</v>
      </c>
      <c r="C1" s="378"/>
      <c r="D1" s="378"/>
      <c r="E1" s="378"/>
      <c r="F1" s="378"/>
      <c r="G1" s="378"/>
      <c r="H1" s="378"/>
      <c r="I1" s="378"/>
      <c r="J1" s="380" t="str">
        <f>+'2 CONTEXTO E IDENTIFICACIÓN'!I1</f>
        <v xml:space="preserve">Código: </v>
      </c>
      <c r="K1" s="380"/>
    </row>
    <row r="2" spans="1:11" ht="21" customHeight="1" x14ac:dyDescent="0.25">
      <c r="A2" s="445"/>
      <c r="B2" s="378"/>
      <c r="C2" s="378"/>
      <c r="D2" s="378"/>
      <c r="E2" s="378"/>
      <c r="F2" s="378"/>
      <c r="G2" s="378"/>
      <c r="H2" s="378"/>
      <c r="I2" s="378"/>
      <c r="J2" s="380" t="str">
        <f>+'2 CONTEXTO E IDENTIFICACIÓN'!I2</f>
        <v xml:space="preserve">Fecha: </v>
      </c>
      <c r="K2" s="380"/>
    </row>
    <row r="3" spans="1:11" s="9" customFormat="1" ht="21" customHeight="1" x14ac:dyDescent="0.2">
      <c r="A3" s="445"/>
      <c r="B3" s="378"/>
      <c r="C3" s="378"/>
      <c r="D3" s="378"/>
      <c r="E3" s="378"/>
      <c r="F3" s="378"/>
      <c r="G3" s="378"/>
      <c r="H3" s="378"/>
      <c r="I3" s="378"/>
      <c r="J3" s="380" t="str">
        <f>+'2 CONTEXTO E IDENTIFICACIÓN'!I3</f>
        <v>Versión: 001</v>
      </c>
      <c r="K3" s="380"/>
    </row>
    <row r="4" spans="1:11" s="9" customFormat="1" ht="21" customHeight="1" x14ac:dyDescent="0.2">
      <c r="A4" s="445"/>
      <c r="B4" s="378"/>
      <c r="C4" s="378"/>
      <c r="D4" s="378"/>
      <c r="E4" s="378"/>
      <c r="F4" s="378"/>
      <c r="G4" s="378"/>
      <c r="H4" s="378"/>
      <c r="I4" s="378"/>
      <c r="J4" s="380" t="str">
        <f>+'2 CONTEXTO E IDENTIFICACIÓN'!I4</f>
        <v>Página:</v>
      </c>
      <c r="K4" s="380"/>
    </row>
    <row r="5" spans="1:11" s="9" customFormat="1" ht="8.25" customHeight="1" x14ac:dyDescent="0.2">
      <c r="A5" s="22"/>
      <c r="B5" s="22"/>
      <c r="C5" s="22"/>
      <c r="D5" s="48"/>
    </row>
    <row r="6" spans="1:11" s="10" customFormat="1" ht="14.45" customHeight="1" x14ac:dyDescent="0.25">
      <c r="A6" s="19" t="s">
        <v>153</v>
      </c>
      <c r="B6" s="428" t="s">
        <v>306</v>
      </c>
      <c r="C6" s="429"/>
      <c r="D6" s="429"/>
      <c r="E6" s="429"/>
      <c r="F6" s="429"/>
      <c r="G6" s="429"/>
      <c r="H6" s="429"/>
      <c r="I6" s="429"/>
      <c r="J6" s="429"/>
      <c r="K6" s="429"/>
    </row>
    <row r="7" spans="1:11" ht="15.75" thickBot="1" x14ac:dyDescent="0.3"/>
    <row r="8" spans="1:11" ht="15.75" thickBot="1" x14ac:dyDescent="0.3">
      <c r="A8" s="452" t="s">
        <v>44</v>
      </c>
      <c r="B8" s="453"/>
      <c r="C8" s="453"/>
      <c r="D8" s="453"/>
      <c r="E8" s="453"/>
      <c r="F8" s="453"/>
      <c r="G8" s="453"/>
      <c r="H8" s="453"/>
      <c r="I8" s="453"/>
      <c r="J8" s="453"/>
      <c r="K8" s="454"/>
    </row>
    <row r="9" spans="1:11" ht="6" customHeight="1" thickBot="1" x14ac:dyDescent="0.3">
      <c r="A9" s="452"/>
      <c r="B9" s="453"/>
      <c r="C9" s="453"/>
      <c r="D9" s="453"/>
      <c r="E9" s="453"/>
      <c r="F9" s="453"/>
      <c r="G9" s="453"/>
      <c r="H9" s="453"/>
      <c r="I9" s="453"/>
      <c r="J9" s="453"/>
      <c r="K9" s="454"/>
    </row>
    <row r="10" spans="1:11" ht="34.5" customHeight="1" x14ac:dyDescent="0.25">
      <c r="A10" s="455" t="s">
        <v>45</v>
      </c>
      <c r="B10" s="456"/>
      <c r="C10" s="456"/>
      <c r="D10" s="456"/>
      <c r="E10" s="456"/>
      <c r="F10" s="456"/>
      <c r="G10" s="456"/>
      <c r="H10" s="456"/>
      <c r="I10" s="456"/>
      <c r="J10" s="456"/>
      <c r="K10" s="457"/>
    </row>
    <row r="11" spans="1:11" ht="18.75" customHeight="1" x14ac:dyDescent="0.25">
      <c r="A11" s="461" t="s">
        <v>22</v>
      </c>
      <c r="B11" s="462"/>
      <c r="C11" s="462"/>
      <c r="D11" s="462"/>
      <c r="E11" s="462"/>
      <c r="F11" s="462"/>
      <c r="G11" s="462"/>
      <c r="H11" s="462"/>
      <c r="I11" s="462"/>
      <c r="J11" s="462"/>
      <c r="K11" s="463"/>
    </row>
    <row r="12" spans="1:11" ht="34.5" customHeight="1" x14ac:dyDescent="0.25">
      <c r="A12" s="458" t="s">
        <v>23</v>
      </c>
      <c r="B12" s="459"/>
      <c r="C12" s="459"/>
      <c r="D12" s="459"/>
      <c r="E12" s="459"/>
      <c r="F12" s="459"/>
      <c r="G12" s="459"/>
      <c r="H12" s="459"/>
      <c r="I12" s="459"/>
      <c r="J12" s="459"/>
      <c r="K12" s="460"/>
    </row>
    <row r="13" spans="1:11" ht="50.25" customHeight="1" thickBot="1" x14ac:dyDescent="0.3">
      <c r="A13" s="449" t="s">
        <v>115</v>
      </c>
      <c r="B13" s="450"/>
      <c r="C13" s="450"/>
      <c r="D13" s="450"/>
      <c r="E13" s="450"/>
      <c r="F13" s="450"/>
      <c r="G13" s="450"/>
      <c r="H13" s="450"/>
      <c r="I13" s="450"/>
      <c r="J13" s="450"/>
      <c r="K13" s="451"/>
    </row>
    <row r="14" spans="1:11" x14ac:dyDescent="0.25">
      <c r="A14" s="132"/>
      <c r="B14" s="132"/>
      <c r="C14" s="132"/>
      <c r="D14" s="132"/>
      <c r="E14" s="132"/>
      <c r="F14" s="132"/>
      <c r="G14" s="132"/>
      <c r="H14" s="132"/>
      <c r="I14" s="132"/>
      <c r="J14" s="132"/>
      <c r="K14" s="132"/>
    </row>
    <row r="15" spans="1:11" s="134" customFormat="1" ht="38.25" x14ac:dyDescent="0.25">
      <c r="A15" s="133"/>
      <c r="B15" s="446" t="s">
        <v>29</v>
      </c>
      <c r="C15" s="447"/>
      <c r="D15" s="448" t="s">
        <v>30</v>
      </c>
      <c r="E15" s="448"/>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0</v>
      </c>
      <c r="C17" s="137">
        <f t="shared" ref="C17:C20" si="0">+B17/$B$20</f>
        <v>0</v>
      </c>
      <c r="D17" s="136">
        <f>+COUNTIF('8 MAPA RIESGOS'!$L$11:$L$30,G17)</f>
        <v>0</v>
      </c>
      <c r="E17" s="137">
        <f t="shared" ref="E17:E20" si="1">+D17/$D$20</f>
        <v>0</v>
      </c>
      <c r="G17" s="97" t="s">
        <v>82</v>
      </c>
    </row>
    <row r="18" spans="1:7" x14ac:dyDescent="0.25">
      <c r="A18" s="135" t="s">
        <v>26</v>
      </c>
      <c r="B18" s="136">
        <f>+COUNTIF('8 MAPA RIESGOS'!$G$11:$G$30,G18)</f>
        <v>2</v>
      </c>
      <c r="C18" s="137">
        <f t="shared" si="0"/>
        <v>0.4</v>
      </c>
      <c r="D18" s="136">
        <f>+COUNTIF('8 MAPA RIESGOS'!$L$11:$L$30,G18)</f>
        <v>0</v>
      </c>
      <c r="E18" s="137">
        <f t="shared" si="1"/>
        <v>0</v>
      </c>
      <c r="G18" s="101" t="s">
        <v>5</v>
      </c>
    </row>
    <row r="19" spans="1:7" x14ac:dyDescent="0.25">
      <c r="A19" s="135" t="s">
        <v>27</v>
      </c>
      <c r="B19" s="136">
        <f>+COUNTIF('8 MAPA RIESGOS'!$G$11:$G$30,G19)</f>
        <v>3</v>
      </c>
      <c r="C19" s="137">
        <f t="shared" si="0"/>
        <v>0.6</v>
      </c>
      <c r="D19" s="136">
        <f>+COUNTIF('8 MAPA RIESGOS'!$L$11:$L$30,G19)</f>
        <v>5</v>
      </c>
      <c r="E19" s="137">
        <f t="shared" si="1"/>
        <v>1</v>
      </c>
      <c r="G19" s="105" t="s">
        <v>83</v>
      </c>
    </row>
    <row r="20" spans="1:7" x14ac:dyDescent="0.25">
      <c r="A20" s="135" t="s">
        <v>28</v>
      </c>
      <c r="B20" s="136">
        <f>+SUM(B16:B19)</f>
        <v>5</v>
      </c>
      <c r="C20" s="137">
        <f t="shared" si="0"/>
        <v>1</v>
      </c>
      <c r="D20" s="136">
        <f>+SUM(D16:D19)</f>
        <v>5</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Bajo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2025-10-02T17:31:04Z</dcterms:modified>
</cp:coreProperties>
</file>