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SEGUIMIENTO A MATRIZ DE RIESGO Y EVIDENCIAS\"/>
    </mc:Choice>
  </mc:AlternateContent>
  <bookViews>
    <workbookView xWindow="-105" yWindow="-105" windowWidth="23250" windowHeight="12450" tabRatio="919" firstSheet="3"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CONTROL'!$A$10:$W$34</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IDENTIFICACIÓN'!$A$1:$I$16</definedName>
    <definedName name="_xlnm.Print_Area" localSheetId="2">'3 PROBABIL E IMPACTO INHERENTE'!$A$1:$Y$16</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5" l="1"/>
  <c r="B17" i="35"/>
  <c r="C17" i="35"/>
  <c r="D17" i="35"/>
  <c r="E17" i="35"/>
  <c r="F17" i="35"/>
  <c r="G17" i="35"/>
  <c r="A18" i="35"/>
  <c r="B18" i="35"/>
  <c r="C18" i="35"/>
  <c r="D18" i="35"/>
  <c r="E18" i="35"/>
  <c r="F18" i="35"/>
  <c r="G18" i="35"/>
  <c r="A19" i="35"/>
  <c r="B19" i="35"/>
  <c r="C19" i="35"/>
  <c r="D19" i="35"/>
  <c r="E19" i="35"/>
  <c r="F19" i="35"/>
  <c r="G19" i="35"/>
  <c r="A20" i="35"/>
  <c r="B20" i="35"/>
  <c r="C20" i="35"/>
  <c r="D20" i="35"/>
  <c r="E20" i="35"/>
  <c r="F20" i="35"/>
  <c r="G20" i="35"/>
  <c r="A21" i="35"/>
  <c r="B21" i="35"/>
  <c r="C21" i="35"/>
  <c r="D21" i="35"/>
  <c r="E21" i="35"/>
  <c r="F21" i="35"/>
  <c r="G21" i="35"/>
  <c r="A22" i="35"/>
  <c r="B22" i="35"/>
  <c r="C22" i="35"/>
  <c r="D22" i="35"/>
  <c r="E22" i="35"/>
  <c r="F22" i="35"/>
  <c r="G22" i="35"/>
  <c r="A23" i="35"/>
  <c r="B23" i="35"/>
  <c r="C23" i="35"/>
  <c r="D23" i="35"/>
  <c r="E23" i="35"/>
  <c r="F23" i="35"/>
  <c r="G23" i="35"/>
  <c r="A24" i="35"/>
  <c r="B24" i="35"/>
  <c r="C24" i="35"/>
  <c r="D24" i="35"/>
  <c r="E24" i="35"/>
  <c r="F24" i="35"/>
  <c r="G24" i="35"/>
  <c r="A25" i="35"/>
  <c r="B25" i="35"/>
  <c r="C25" i="35"/>
  <c r="D25" i="35"/>
  <c r="E25" i="35"/>
  <c r="F25" i="35"/>
  <c r="G25" i="35"/>
  <c r="A26" i="35"/>
  <c r="B26" i="35"/>
  <c r="C26" i="35"/>
  <c r="D26" i="35"/>
  <c r="E26" i="35"/>
  <c r="F26" i="35"/>
  <c r="G26" i="35"/>
  <c r="A27" i="35"/>
  <c r="B27" i="35"/>
  <c r="C27" i="35"/>
  <c r="D27" i="35"/>
  <c r="E27" i="35"/>
  <c r="F27" i="35"/>
  <c r="G27" i="35"/>
  <c r="A28" i="35"/>
  <c r="B28" i="35"/>
  <c r="C28" i="35"/>
  <c r="D28" i="35"/>
  <c r="E28" i="35"/>
  <c r="F28" i="35"/>
  <c r="G28" i="35"/>
  <c r="A29" i="35"/>
  <c r="B29" i="35"/>
  <c r="C29" i="35"/>
  <c r="D29" i="35"/>
  <c r="E29" i="35"/>
  <c r="F29" i="35"/>
  <c r="G29" i="35"/>
  <c r="A30" i="35"/>
  <c r="B30" i="35"/>
  <c r="C30" i="35"/>
  <c r="D30" i="35"/>
  <c r="E30" i="35"/>
  <c r="F30" i="35"/>
  <c r="G30" i="35"/>
  <c r="M15" i="31"/>
  <c r="L15" i="31"/>
  <c r="K15" i="31"/>
  <c r="J15" i="31"/>
  <c r="I15" i="31"/>
  <c r="M14" i="31"/>
  <c r="L14" i="31"/>
  <c r="K14" i="31"/>
  <c r="J14" i="31"/>
  <c r="I14" i="31"/>
  <c r="M13" i="31"/>
  <c r="L13" i="31"/>
  <c r="K13" i="31"/>
  <c r="J13" i="31"/>
  <c r="I13" i="31"/>
  <c r="M12" i="31"/>
  <c r="L12" i="31"/>
  <c r="K12" i="31"/>
  <c r="J12" i="31"/>
  <c r="I12" i="31"/>
  <c r="M11" i="31"/>
  <c r="L11" i="31"/>
  <c r="K11" i="31"/>
  <c r="J11" i="31"/>
  <c r="I11"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11" i="9" l="1"/>
  <c r="E14" i="30"/>
  <c r="M1" i="15"/>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31" i="9"/>
  <c r="A27" i="9"/>
  <c r="A23" i="9"/>
  <c r="A19" i="9"/>
  <c r="N34" i="9"/>
  <c r="L34" i="9"/>
  <c r="K34" i="9"/>
  <c r="R34" i="9" s="1"/>
  <c r="I34" i="9"/>
  <c r="N33" i="9"/>
  <c r="L33" i="9"/>
  <c r="K33" i="9"/>
  <c r="I33" i="9"/>
  <c r="N32" i="9"/>
  <c r="L32" i="9"/>
  <c r="K32" i="9"/>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32" i="9" l="1"/>
  <c r="R22" i="9"/>
  <c r="R25" i="9"/>
  <c r="R29" i="9"/>
  <c r="R33" i="9"/>
  <c r="R23" i="9"/>
  <c r="R27" i="9"/>
  <c r="R31" i="9"/>
  <c r="R19" i="9"/>
  <c r="R20" i="9"/>
  <c r="R21" i="9"/>
  <c r="R24" i="9"/>
  <c r="R16" i="9"/>
  <c r="R18" i="9"/>
  <c r="R15" i="9"/>
  <c r="R17" i="9"/>
  <c r="R13" i="9"/>
  <c r="L12" i="9" l="1"/>
  <c r="L14" i="9"/>
  <c r="L11" i="9"/>
  <c r="H12" i="30"/>
  <c r="I12" i="30" s="1"/>
  <c r="H13" i="30"/>
  <c r="I13" i="30" s="1"/>
  <c r="H14" i="30"/>
  <c r="I14" i="30" s="1"/>
  <c r="H15" i="30"/>
  <c r="I15" i="30" s="1"/>
  <c r="H16" i="30"/>
  <c r="I16" i="30" s="1"/>
  <c r="H11" i="15" l="1"/>
  <c r="H12" i="15"/>
  <c r="H13" i="15"/>
  <c r="H14" i="15"/>
  <c r="H15" i="15"/>
  <c r="H16" i="15"/>
  <c r="L11" i="15"/>
  <c r="K12" i="15"/>
  <c r="L12" i="15"/>
  <c r="K13" i="15"/>
  <c r="L13" i="15"/>
  <c r="K14" i="15"/>
  <c r="L14" i="15"/>
  <c r="K15" i="15"/>
  <c r="L15" i="15"/>
  <c r="K16" i="15"/>
  <c r="M16" i="15" s="1"/>
  <c r="D31" i="9" s="1"/>
  <c r="T31" i="9" s="1"/>
  <c r="T32" i="9" s="1"/>
  <c r="T33" i="9" s="1"/>
  <c r="T34" i="9" s="1"/>
  <c r="V31" i="9" s="1"/>
  <c r="L16" i="15"/>
  <c r="K11" i="15"/>
  <c r="I12" i="15"/>
  <c r="I13" i="15"/>
  <c r="I14" i="15"/>
  <c r="I15" i="15"/>
  <c r="I16" i="15"/>
  <c r="I11" i="15"/>
  <c r="D11" i="15"/>
  <c r="D12" i="15"/>
  <c r="D13" i="15"/>
  <c r="D14" i="15"/>
  <c r="D15" i="15"/>
  <c r="D16" i="15"/>
  <c r="M11" i="15" l="1"/>
  <c r="D11" i="36" s="1"/>
  <c r="E15" i="15"/>
  <c r="C27" i="9" s="1"/>
  <c r="S27" i="9" s="1"/>
  <c r="S28" i="9" s="1"/>
  <c r="S29" i="9" s="1"/>
  <c r="E11" i="15"/>
  <c r="C11" i="36" s="1"/>
  <c r="E14" i="15"/>
  <c r="E16" i="15"/>
  <c r="E13" i="15"/>
  <c r="C19" i="9" s="1"/>
  <c r="S19" i="9" s="1"/>
  <c r="S20" i="9" s="1"/>
  <c r="S21" i="9" s="1"/>
  <c r="S22" i="9" s="1"/>
  <c r="U19" i="9" s="1"/>
  <c r="M12" i="15"/>
  <c r="C18" i="36"/>
  <c r="N16" i="15"/>
  <c r="D16" i="31" s="1"/>
  <c r="D16" i="36"/>
  <c r="M14" i="15"/>
  <c r="E12" i="15"/>
  <c r="C15" i="9" s="1"/>
  <c r="S15" i="9" s="1"/>
  <c r="S16" i="9" s="1"/>
  <c r="S17" i="9" s="1"/>
  <c r="S18" i="9" s="1"/>
  <c r="U15" i="9" s="1"/>
  <c r="F11" i="15"/>
  <c r="M15" i="15"/>
  <c r="M13" i="15"/>
  <c r="E12" i="30"/>
  <c r="B15" i="9" s="1"/>
  <c r="E13" i="30"/>
  <c r="B19" i="9" s="1"/>
  <c r="B23" i="9"/>
  <c r="E15" i="30"/>
  <c r="B27" i="9" s="1"/>
  <c r="E16" i="30"/>
  <c r="B31" i="9" s="1"/>
  <c r="E11" i="30"/>
  <c r="S30" i="9" l="1"/>
  <c r="U27" i="9" s="1"/>
  <c r="C15" i="36"/>
  <c r="C24" i="36"/>
  <c r="C19" i="36"/>
  <c r="D17" i="36"/>
  <c r="D20" i="36"/>
  <c r="D26" i="36"/>
  <c r="C26" i="36"/>
  <c r="C27" i="36"/>
  <c r="D21" i="36"/>
  <c r="D28" i="36"/>
  <c r="D19" i="36"/>
  <c r="C17" i="36"/>
  <c r="C16" i="36"/>
  <c r="C31" i="9"/>
  <c r="S31" i="9" s="1"/>
  <c r="S32" i="9" s="1"/>
  <c r="S33" i="9" s="1"/>
  <c r="S34" i="9" s="1"/>
  <c r="U31" i="9" s="1"/>
  <c r="D24" i="36"/>
  <c r="D25" i="36"/>
  <c r="D18" i="36"/>
  <c r="D15" i="36"/>
  <c r="D27" i="9"/>
  <c r="T27" i="9" s="1"/>
  <c r="T28" i="9" s="1"/>
  <c r="T29" i="9" s="1"/>
  <c r="D23" i="36"/>
  <c r="C21" i="36"/>
  <c r="D29" i="36"/>
  <c r="D22" i="36"/>
  <c r="D27" i="36"/>
  <c r="C22" i="36"/>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C30" i="36"/>
  <c r="C23" i="36"/>
  <c r="C20" i="36"/>
  <c r="C11" i="9"/>
  <c r="C29" i="36"/>
  <c r="C28" i="36"/>
  <c r="C13" i="36"/>
  <c r="C25" i="36"/>
  <c r="C12" i="36"/>
  <c r="N13" i="15"/>
  <c r="D13" i="31" s="1"/>
  <c r="N15" i="15"/>
  <c r="D15" i="31" s="1"/>
  <c r="N11" i="15"/>
  <c r="D11" i="31" s="1"/>
  <c r="D11" i="9"/>
  <c r="N12" i="15"/>
  <c r="D12" i="31" s="1"/>
  <c r="N14" i="15"/>
  <c r="D14" i="31" s="1"/>
  <c r="B12" i="15"/>
  <c r="B11" i="15"/>
  <c r="T30" i="9" l="1"/>
  <c r="V27" i="9" s="1"/>
  <c r="C11" i="3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16" i="35"/>
  <c r="A16" i="35"/>
  <c r="B15" i="35"/>
  <c r="A15" i="35"/>
  <c r="B14" i="35"/>
  <c r="A14" i="35"/>
  <c r="B13" i="35"/>
  <c r="A13" i="35"/>
  <c r="B12" i="35"/>
  <c r="A12" i="35"/>
  <c r="B11" i="35"/>
  <c r="A11" i="35"/>
  <c r="N11" i="9"/>
  <c r="N12" i="9"/>
  <c r="N14"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E12" i="36" l="1"/>
  <c r="E22" i="36"/>
  <c r="G29" i="36"/>
  <c r="E29" i="36"/>
  <c r="G25" i="36"/>
  <c r="E25" i="36"/>
  <c r="G21" i="36"/>
  <c r="E21" i="36"/>
  <c r="G28" i="36"/>
  <c r="E28" i="36"/>
  <c r="G24" i="36"/>
  <c r="E24" i="36"/>
  <c r="G20" i="36"/>
  <c r="E20" i="36"/>
  <c r="G27" i="36"/>
  <c r="E27" i="36"/>
  <c r="G23" i="36"/>
  <c r="E23" i="36"/>
  <c r="G19" i="36"/>
  <c r="E19" i="36"/>
  <c r="G26" i="36"/>
  <c r="E26" i="36"/>
  <c r="G18" i="36"/>
  <c r="E18" i="36"/>
  <c r="G30" i="36"/>
  <c r="E30" i="36"/>
  <c r="G17" i="36"/>
  <c r="E17" i="36"/>
  <c r="E16" i="31"/>
  <c r="G16" i="36" s="1"/>
  <c r="E16" i="36"/>
  <c r="C11" i="35"/>
  <c r="E11" i="35" s="1"/>
  <c r="F11" i="36"/>
  <c r="G11" i="36"/>
  <c r="D11" i="35"/>
  <c r="C14" i="31"/>
  <c r="E14" i="36" s="1"/>
  <c r="E15" i="31"/>
  <c r="G15" i="36" s="1"/>
  <c r="E13" i="31"/>
  <c r="G13" i="36" s="1"/>
  <c r="E12" i="31"/>
  <c r="G12" i="36" s="1"/>
  <c r="D13" i="37" l="1"/>
  <c r="E13" i="37"/>
  <c r="F16" i="37"/>
  <c r="D14" i="37"/>
  <c r="I18" i="36"/>
  <c r="K18" i="36" s="1"/>
  <c r="I22" i="36"/>
  <c r="K22" i="36" s="1"/>
  <c r="I26" i="36"/>
  <c r="K26" i="36" s="1"/>
  <c r="H23" i="36"/>
  <c r="J23" i="36" s="1"/>
  <c r="L23" i="36" s="1"/>
  <c r="N23" i="36" s="1"/>
  <c r="M23" i="36" s="1"/>
  <c r="P23" i="36" s="1"/>
  <c r="H25" i="36"/>
  <c r="J25" i="36" s="1"/>
  <c r="L25" i="36" s="1"/>
  <c r="N25" i="36" s="1"/>
  <c r="M25" i="36" s="1"/>
  <c r="P25" i="36" s="1"/>
  <c r="H24" i="36"/>
  <c r="J24" i="36" s="1"/>
  <c r="L24" i="36" s="1"/>
  <c r="N24" i="36" s="1"/>
  <c r="M24" i="36" s="1"/>
  <c r="P24" i="36" s="1"/>
  <c r="I19" i="36"/>
  <c r="K19" i="36" s="1"/>
  <c r="I23" i="36"/>
  <c r="K23" i="36" s="1"/>
  <c r="I27" i="36"/>
  <c r="K27" i="36" s="1"/>
  <c r="H21" i="36"/>
  <c r="J21" i="36" s="1"/>
  <c r="L21" i="36" s="1"/>
  <c r="N21" i="36" s="1"/>
  <c r="M21" i="36" s="1"/>
  <c r="P21" i="36" s="1"/>
  <c r="H29" i="36"/>
  <c r="J29" i="36" s="1"/>
  <c r="L29" i="36" s="1"/>
  <c r="N29" i="36" s="1"/>
  <c r="M29" i="36" s="1"/>
  <c r="P29" i="36" s="1"/>
  <c r="G22" i="36"/>
  <c r="H22" i="36"/>
  <c r="J22" i="36" s="1"/>
  <c r="L22" i="36" s="1"/>
  <c r="N22" i="36" s="1"/>
  <c r="M22" i="36" s="1"/>
  <c r="P22" i="36" s="1"/>
  <c r="H18" i="36"/>
  <c r="J18" i="36" s="1"/>
  <c r="L18" i="36" s="1"/>
  <c r="N18" i="36" s="1"/>
  <c r="M18" i="36" s="1"/>
  <c r="P18" i="36" s="1"/>
  <c r="H26" i="36"/>
  <c r="J26" i="36" s="1"/>
  <c r="L26" i="36" s="1"/>
  <c r="N26" i="36" s="1"/>
  <c r="M26" i="36" s="1"/>
  <c r="P26" i="36" s="1"/>
  <c r="I20" i="36"/>
  <c r="K20" i="36" s="1"/>
  <c r="I24" i="36"/>
  <c r="K24" i="36" s="1"/>
  <c r="I28" i="36"/>
  <c r="K28" i="36" s="1"/>
  <c r="H19" i="36"/>
  <c r="J19" i="36" s="1"/>
  <c r="L19" i="36" s="1"/>
  <c r="N19" i="36" s="1"/>
  <c r="M19" i="36" s="1"/>
  <c r="P19" i="36" s="1"/>
  <c r="H27" i="36"/>
  <c r="J27" i="36" s="1"/>
  <c r="L27" i="36" s="1"/>
  <c r="N27" i="36" s="1"/>
  <c r="M27" i="36" s="1"/>
  <c r="P27" i="36" s="1"/>
  <c r="H20" i="36"/>
  <c r="J20" i="36" s="1"/>
  <c r="L20" i="36" s="1"/>
  <c r="N20" i="36" s="1"/>
  <c r="M20" i="36" s="1"/>
  <c r="P20" i="36" s="1"/>
  <c r="H28" i="36"/>
  <c r="J28" i="36" s="1"/>
  <c r="L28" i="36" s="1"/>
  <c r="N28" i="36" s="1"/>
  <c r="M28" i="36" s="1"/>
  <c r="P28" i="36" s="1"/>
  <c r="I21" i="36"/>
  <c r="K21" i="36" s="1"/>
  <c r="I25" i="36"/>
  <c r="K25" i="36" s="1"/>
  <c r="I29" i="36"/>
  <c r="K29" i="36" s="1"/>
  <c r="I12" i="36"/>
  <c r="K12" i="36" s="1"/>
  <c r="D12" i="35"/>
  <c r="F12" i="35" s="1"/>
  <c r="I16" i="36"/>
  <c r="K16" i="36" s="1"/>
  <c r="D16" i="35"/>
  <c r="F16" i="35" s="1"/>
  <c r="I17" i="36"/>
  <c r="K17" i="36"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H11" i="36"/>
  <c r="I11" i="36"/>
  <c r="F11" i="35"/>
  <c r="I15" i="36"/>
  <c r="K15" i="36" s="1"/>
  <c r="D15" i="35"/>
  <c r="F15" i="35" s="1"/>
  <c r="H15" i="36"/>
  <c r="J15" i="36" s="1"/>
  <c r="C15" i="35"/>
  <c r="E15" i="35" s="1"/>
  <c r="I14" i="36"/>
  <c r="K14" i="36" s="1"/>
  <c r="D14" i="35"/>
  <c r="F14" i="35" s="1"/>
  <c r="C16" i="37"/>
  <c r="C14" i="37"/>
  <c r="E16" i="37"/>
  <c r="F15" i="37"/>
  <c r="F13" i="37"/>
  <c r="E12" i="37"/>
  <c r="C13" i="37"/>
  <c r="G12" i="37"/>
  <c r="H14" i="36"/>
  <c r="J14" i="36" s="1"/>
  <c r="C14" i="35"/>
  <c r="E14" i="35" s="1"/>
  <c r="D15" i="37"/>
  <c r="E15" i="37"/>
  <c r="D16" i="37"/>
  <c r="E14" i="31"/>
  <c r="G14" i="36" s="1"/>
  <c r="B15" i="15"/>
  <c r="B11" i="9"/>
  <c r="A12" i="31"/>
  <c r="G16" i="37" s="1"/>
  <c r="B12" i="31"/>
  <c r="A13" i="31"/>
  <c r="B13" i="31"/>
  <c r="A14" i="31"/>
  <c r="F12" i="37" s="1"/>
  <c r="B14" i="31"/>
  <c r="A15" i="31"/>
  <c r="B15" i="31"/>
  <c r="A16" i="31"/>
  <c r="B16" i="31"/>
  <c r="D12" i="37"/>
  <c r="B11" i="31"/>
  <c r="A11" i="31"/>
  <c r="C12" i="37" s="1"/>
  <c r="B16" i="15"/>
  <c r="A16" i="15"/>
  <c r="A15" i="15"/>
  <c r="B14" i="15"/>
  <c r="A14" i="15"/>
  <c r="B13" i="15"/>
  <c r="A13" i="15"/>
  <c r="A12" i="15"/>
  <c r="A11" i="15"/>
  <c r="C15" i="37" l="1"/>
  <c r="L15" i="36"/>
  <c r="N15" i="36" s="1"/>
  <c r="M15" i="36" s="1"/>
  <c r="P15" i="36" s="1"/>
  <c r="G12" i="35"/>
  <c r="F14" i="37"/>
  <c r="L12" i="36"/>
  <c r="N12" i="36" s="1"/>
  <c r="M12" i="36" s="1"/>
  <c r="P12" i="36" s="1"/>
  <c r="B17" i="33"/>
  <c r="E14" i="37"/>
  <c r="G14" i="37"/>
  <c r="L13" i="36"/>
  <c r="N13" i="36" s="1"/>
  <c r="M13" i="36" s="1"/>
  <c r="P13" i="36" s="1"/>
  <c r="J11" i="36"/>
  <c r="G11" i="35"/>
  <c r="L11" i="36" s="1"/>
  <c r="G15" i="37"/>
  <c r="G13" i="37"/>
  <c r="K11" i="35"/>
  <c r="K12" i="37" s="1"/>
  <c r="I30" i="36"/>
  <c r="K30" i="36" s="1"/>
  <c r="G13" i="35"/>
  <c r="H30" i="36"/>
  <c r="J30" i="36" s="1"/>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<sst xmlns="http://schemas.openxmlformats.org/spreadsheetml/2006/main" count="891" uniqueCount="320">
  <si>
    <t>No. DEL RIESGO</t>
  </si>
  <si>
    <t>RIESGO</t>
  </si>
  <si>
    <t>PROBABILIDAD</t>
  </si>
  <si>
    <t>Frecuencia</t>
  </si>
  <si>
    <t>IMPACTO</t>
  </si>
  <si>
    <t>Moderado</t>
  </si>
  <si>
    <t>Mayor</t>
  </si>
  <si>
    <t>Menor</t>
  </si>
  <si>
    <t>TIPO</t>
  </si>
  <si>
    <t>Probabilidad Residual</t>
  </si>
  <si>
    <t>Impacto Residual</t>
  </si>
  <si>
    <t>R1</t>
  </si>
  <si>
    <t>R2</t>
  </si>
  <si>
    <t>R3</t>
  </si>
  <si>
    <t>R4</t>
  </si>
  <si>
    <t>R5</t>
  </si>
  <si>
    <t>R6</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</si>
  <si>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</si>
  <si>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</si>
  <si>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</si>
  <si>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</si>
  <si>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</si>
  <si>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</si>
  <si>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</si>
  <si>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</si>
  <si>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</si>
  <si>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</si>
  <si>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</si>
  <si>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</si>
  <si>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</si>
  <si>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</si>
  <si>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</si>
  <si>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</si>
  <si>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</si>
  <si>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</si>
  <si>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</si>
  <si>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</si>
  <si>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</si>
  <si>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</si>
  <si>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</si>
  <si>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</si>
  <si>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</si>
  <si>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</si>
  <si>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</si>
  <si>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</si>
  <si>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</si>
  <si>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</si>
  <si>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</si>
  <si>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</si>
  <si>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</si>
  <si>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</si>
  <si>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</si>
  <si>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</si>
  <si>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</si>
  <si>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</si>
  <si>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</si>
  <si>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</si>
  <si>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</si>
  <si>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</si>
  <si>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</si>
  <si>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</si>
  <si>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</si>
  <si>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</si>
  <si>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</si>
  <si>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</si>
  <si>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</si>
  <si>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</si>
  <si>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</si>
  <si>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</si>
  <si>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</si>
  <si>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</si>
  <si>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</si>
  <si>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</si>
  <si>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</si>
  <si>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</si>
  <si>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</si>
  <si>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</si>
  <si>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</si>
  <si>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</si>
  <si>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</si>
  <si>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</si>
  <si>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</si>
  <si>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</si>
  <si>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</si>
  <si>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</si>
  <si>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</si>
  <si>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</si>
  <si>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</si>
  <si>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</si>
  <si>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</si>
  <si>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</si>
  <si>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</si>
  <si>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</si>
  <si>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</si>
  <si>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</si>
  <si>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</si>
  <si>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</si>
  <si>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</si>
  <si>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</si>
  <si>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</si>
  <si>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</si>
  <si>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</si>
  <si>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</si>
  <si>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</si>
  <si>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</si>
  <si>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</si>
  <si>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</si>
  <si>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</si>
  <si>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</si>
  <si>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</si>
  <si>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</si>
  <si>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</si>
  <si>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</si>
  <si>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</si>
  <si>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</si>
  <si>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</si>
  <si>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</si>
  <si>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</si>
  <si>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</si>
  <si>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</si>
  <si>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</si>
  <si>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</si>
  <si>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</si>
  <si>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</si>
  <si>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</si>
  <si>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</si>
  <si>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</si>
  <si>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</si>
  <si>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</si>
  <si>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</si>
  <si>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</si>
  <si>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</si>
  <si>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</si>
  <si>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</si>
  <si>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</si>
  <si>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</si>
  <si>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</si>
  <si>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</si>
  <si>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</si>
  <si>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</si>
  <si>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</si>
  <si>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</si>
  <si>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</si>
  <si>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</si>
  <si>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</si>
  <si>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</si>
  <si>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</si>
  <si>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</si>
  <si>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</si>
  <si>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</si>
  <si>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</si>
  <si>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</si>
  <si>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</si>
  <si>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</si>
  <si>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</si>
  <si>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</si>
  <si>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</si>
  <si>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</si>
  <si>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</si>
  <si>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</si>
  <si>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</si>
  <si>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</si>
  <si>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</si>
  <si>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</si>
  <si>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</si>
  <si>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</si>
  <si>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</si>
  <si>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</si>
  <si>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</si>
  <si>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</si>
  <si>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</si>
  <si>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</si>
  <si>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</si>
  <si>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</si>
  <si>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</si>
  <si>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</si>
  <si>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</si>
  <si>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</si>
  <si>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</si>
  <si>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</si>
  <si>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</si>
  <si>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</si>
  <si>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</si>
  <si>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</si>
  <si>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</si>
  <si>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</si>
  <si>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</si>
  <si>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</si>
  <si>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</si>
  <si>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</si>
  <si>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</si>
  <si>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</si>
  <si>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</si>
  <si>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</si>
  <si>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</si>
  <si>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</si>
  <si>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</si>
  <si>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</si>
  <si>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</si>
  <si>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</si>
  <si>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</si>
  <si>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</si>
  <si>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</si>
  <si>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</si>
  <si>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</si>
  <si>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</si>
  <si>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</si>
  <si>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</si>
  <si>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</si>
  <si>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</si>
  <si>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</si>
  <si>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</si>
  <si>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</si>
  <si>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</si>
  <si>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</si>
  <si>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</si>
  <si>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</si>
  <si>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</si>
  <si>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</si>
  <si>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</si>
  <si>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</si>
  <si>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</si>
  <si>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</si>
  <si>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</si>
  <si>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</si>
  <si>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</si>
  <si>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</si>
  <si>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</si>
  <si>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</si>
  <si>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</si>
  <si>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</si>
  <si>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</si>
  <si>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</si>
  <si>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</si>
  <si>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</si>
  <si>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</si>
  <si>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</si>
  <si>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</si>
  <si>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</si>
  <si>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</si>
  <si>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</si>
  <si>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</si>
  <si>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</si>
  <si>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</si>
  <si>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</si>
  <si>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</si>
  <si>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</si>
  <si>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</si>
  <si>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</si>
  <si>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</si>
  <si>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</si>
  <si>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</si>
  <si>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</si>
  <si>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</si>
  <si>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</si>
  <si>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</si>
  <si>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</si>
  <si>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</si>
  <si>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</si>
  <si>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</si>
  <si>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 xml:space="preserve">Por dificultad en el analisis de la información obtenida para la definición de alternativas que impactan al sistema. </t>
  </si>
  <si>
    <t>Por cambios en el escenario con proyecto definitivo por causas exogenas a la entidad e impacto alto en las finanzas de la Administración Municipal luego de la modelación del componente financiero</t>
  </si>
  <si>
    <t>Por diferentes alternativas en aspectos importantes para la implementación del SETP que impactan el modelo financiero.</t>
  </si>
  <si>
    <t>Debido a Dificultad en la socialización de los resultados en las mesas con transportadores e incertidumbre en la definicón de las opciones en aspectos importantes del sistema</t>
  </si>
  <si>
    <t>Debido a dificultad en la socialización de los resultados con los operadores de transporte en algunos aspectos y falta de obtención de información completa y a tiempo para la definición de alternativas</t>
  </si>
  <si>
    <t>Debido a deficiencia y demora en la información recibida por parte de los operadores de transporte.</t>
  </si>
  <si>
    <t>Por no recibir de manera oportuna la solicitud por parte de la persona encargada de canalizar las PQRSD y no prestar el tiempo suficiente en su entendimiento</t>
  </si>
  <si>
    <t>Debido a la persona encargada de recibir las PQRSD no conoce de manera profunda el proceso de cada área y se toma mucho tiempo en identificar el destino</t>
  </si>
  <si>
    <t>Por esta ligado a la entrega de la estructuración técnica, legal y financiera</t>
  </si>
  <si>
    <t>Debido a no otorgaminento de legibilidad para uso de los recursos destinados al proyecto de red semaforica por parte de la Umus.</t>
  </si>
  <si>
    <t>Por dificultades en la modelación financiera que permitira conocer la tarifa tecnica y por consiguiente la necesidad desde el fondo de estabilización</t>
  </si>
  <si>
    <t>Debido a dificultad en la definición de alternativas que permitan consolidar el modelo financiero y retrazos en las respuestas por parte de algunos entes externos en la solicitud de información y reuniones</t>
  </si>
  <si>
    <t xml:space="preserve">Seguimiento Trimestral- Eviedencias Listas de asistencia: 5 Actas de reunión:0 Fotografico:2  </t>
  </si>
  <si>
    <t xml:space="preserve"> Contratistas Area ETLF</t>
  </si>
  <si>
    <t xml:space="preserve">Realizar de mesas de trabajo con transportadores para socializar los avances. </t>
  </si>
  <si>
    <t>Avanzar en el informe operacional final requerido para la entrega de la estructuración técnica, legal y financiera</t>
  </si>
  <si>
    <t xml:space="preserve">Seguimiento Trimestral-  Evidencia Listas de asistencia: 3 Actas de reunión:0 Fotografico:2 </t>
  </si>
  <si>
    <t>Realizar socialización tecnica de los insumos al equipo social de Amable.</t>
  </si>
  <si>
    <t xml:space="preserve">Seguimiento Trimestral - Evidencia Listas de asistencia: 3 Actas de reunión:0 Fotografico </t>
  </si>
  <si>
    <t>Realizar mesa con transportadores para socializar avances.</t>
  </si>
  <si>
    <t xml:space="preserve">Seguimiento Trimestral - Evidencia Listas de asistencia: 2 Actas de reunión: Fotografico:0 </t>
  </si>
  <si>
    <t>Realizar cronograma con reuniones pendientes donde debe asistir el consultor financiero y donde se especifique fecha y participantes</t>
  </si>
  <si>
    <t>Nota: El consultor (modelador Financiero) finalizó el contrato el 3 de enero del 2022, por tanto no aplicaría seguimiento</t>
  </si>
  <si>
    <t>Revisar anexo tecnico del contrato y hacer cronograma de entrega de obligaciones pendientes</t>
  </si>
  <si>
    <t>Realizar documento donde se establezcan las alternativas escogidas en cuanto a la estructura del operador, sistema de gestión y control de flota y patios y talleres</t>
  </si>
  <si>
    <t xml:space="preserve">Seguimiento Trimestral - Evidencia Listas de asistencia:2 Actas de reunión:0 Fotografico:0 </t>
  </si>
  <si>
    <t>Contratistas  Area ETLF</t>
  </si>
  <si>
    <t xml:space="preserve">Realizar mesas de trabajo con transportadores para socializar los avances. </t>
  </si>
  <si>
    <t xml:space="preserve">Seguimiento Trimestral - Evidencia Listas de asistencia: 2 Actas de reunión:0 Fotografico:0  </t>
  </si>
  <si>
    <t xml:space="preserve">Seguimiento Trimestral - Evidencia Actas de reunión: 2 Listas de asistencia: 3 Registro fotografico: 2 </t>
  </si>
  <si>
    <t>Realizar Seguimiento a la documentación solicitada a los operadores de transporte y SETTA.</t>
  </si>
  <si>
    <t>Realizar seguimiento a la elaboracion de productos al componente legal de la ETLF; revisandor anexo tecnico del contrato y hacer cronograma de entrega de obligaciones pendientes</t>
  </si>
  <si>
    <t xml:space="preserve">Realizar la Producción de documentos requeridos para la entrega de la estructuración técnica, legal y financiera. </t>
  </si>
  <si>
    <t>Definir una persona que periodicamente pregunte si hay PQRSD para el área de la ETLF</t>
  </si>
  <si>
    <t>Definir una persona que periodicamente revise los tiempos de canalización de los PQRSD</t>
  </si>
  <si>
    <t>Definir una persona que periodicamente revise si hay PQRDS pendientes por responder y verificar que no se pase la fecha limite</t>
  </si>
  <si>
    <t xml:space="preserve">realizar la actualizacion tecnica del proyecto de semaforizacion </t>
  </si>
  <si>
    <t>realizar actualizacion de presupuesto para la implementacion del proyecto de semaforizacion</t>
  </si>
  <si>
    <t>elaborar el  proceso preconctractual y contractrual del proyecto de semaforizacion</t>
  </si>
  <si>
    <t>Contratistas  Area ETLF y JURIDICA</t>
  </si>
  <si>
    <t xml:space="preserve">Hacer una chek list con la información solicitada, donde se evidencie tipo de documentación, fecha de solicitud, fecha de entrega y estado </t>
  </si>
  <si>
    <t xml:space="preserve">Seguimiento Trimestral - Evidencia Listas de asistencia: 1 Actas de reunión:0 Fotografico:0 </t>
  </si>
  <si>
    <t>Hacer una chek list con las reuniones pendientes, donde se evidencie tipo de reunión, fecha de solicitud, fecha de otorgamiento, estado y fecha probable de reunión.</t>
  </si>
  <si>
    <t xml:space="preserve">Seguimiento Trimestral - Evidencia  Listas de asistencia: 2 Actas de reunión:0 Fotografico:0  </t>
  </si>
  <si>
    <t>Realizar reuniones donde se revisen los avances al documento con las fuentes alternas de financiación.</t>
  </si>
  <si>
    <t xml:space="preserve"> Contratistas Area ETLF
</t>
  </si>
  <si>
    <t>IMPLEMENTAR PROCESOS ESTRUCTURALES, TECNICOS, LEGALES Y FINANCIEROS PARA LA IMPLEMENTACIÓN DEL SISTEMA ESTRATEGICO DE TRANSPORTE PÚBLICO DE ARMENIA QUINDÍO</t>
  </si>
  <si>
    <t>SS</t>
  </si>
  <si>
    <t xml:space="preserve">Realizar mesa con transportadores para socializar avances                                                     
Avanzar en el informe operacional final requerido para la entrega de la estructuración técnica, legal y financiera                                                                                                                                                                                                             Realizar socialización tecnica de los insumos al equipo social de Amable.                                                                                                                                                                                                                                                                                                                                                                              </t>
  </si>
  <si>
    <t xml:space="preserve">Realizar mesa con transportadores para socializar avances.                                         Realizar cronograma con reuniones pendientes donde debe asistir el consultor financiero y donde se especifique fecha y participantes.                  Revisar anexo tecnico del contrato y hacer cronograma de entrega de obligaciones pendientes.                         Realizar documento donde se establezcan las alternativas escogidas en cuanto a la estructura del operador, sistema de gestión y control de flota y patios y talleres.                                                             </t>
  </si>
  <si>
    <t xml:space="preserve">Realizar Seguimiento a la documentación solicitada a los operadores de transporte y SETTA.                                                 Realizar seguimiento a la elaboracion de productos al componente legal de la ETLF; revisandor anexo tecnico del contrato y hacer cronograma de entrega de obligaciones pendientes.                Realizar la Producción de documentos requeridos para la entrega de la estructuración técnica, legal y financiera. </t>
  </si>
  <si>
    <t>Realizar la actualizacion tecnica del proyecto de semaforizacion .              Realizar actualizacion de presupuesto para la implementacion del proyecto de semaforizacion.                                   Elaborar el  proceso preconctractual y contractrual del proyecto de semaforizacion</t>
  </si>
  <si>
    <t>Hacer una chek list con la información solicitada, donde se evidencie tipo de documentación, fecha de solicitud, fecha de entrega y estado .                             Hacer una chek list con las reuniones pendientes, donde se evidencie tipo de reunión, fecha de solicitud, fecha de otorgamiento, estado y fecha probable de reunión.      Realizar reuniones donde se revisen los avances al documento con las fuentes alternas de financiación.</t>
  </si>
  <si>
    <t>Área Operaciones (ETLF (ESTRUCTURA TÉCNICA, LEGAL Y FINANCIERA))</t>
  </si>
  <si>
    <t xml:space="preserve">
Realizar seguimineto a la ventanilla unica los PQRDS, el cumplimiento a las respuestas oportunas.
</t>
  </si>
  <si>
    <t xml:space="preserve">
Verificar los documentos establecidos, que esten debidamente radicados ante el area competente o contratista para su validación. Se realizo actualización del proyecto, del presupuesto y documentos precontractuales.
</t>
  </si>
  <si>
    <t xml:space="preserve">
Vericar la información solicitada en las diferentes listas de chequeo, con el fin de ser concertadas en las reuniones establecidas.</t>
  </si>
  <si>
    <r>
      <t xml:space="preserve">
Realizar seguimiento a los compromisos adquiridos en las diferentes reuniones con transportadores, a traves de las actas realizadas.
</t>
    </r>
    <r>
      <rPr>
        <b/>
        <sz val="10"/>
        <rFont val="Arial"/>
        <family val="2"/>
      </rPr>
      <t/>
    </r>
  </si>
  <si>
    <t xml:space="preserve">
Establecer lista de chequeo de la documentación solicitada y cumplimiento del cronograma establecido
</t>
  </si>
  <si>
    <t xml:space="preserve">
Verificar los soportes de la realización de mesas de trabajo con los transportadores, donde se les presenta el informe operacional requerido para la estructuración técnica , legal y financiera .
</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</si>
</sst>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6">
    <xf numFmtId="0" fontId="0" fillId="0" borderId="0"/>
    <xf numFmtId="0" fontId="2" fillId="0" borderId="0"/>
    <xf numFmtId="0" fontId="2" fillId="0" borderId="0"/>
    <xf numFmtId="0" fontId="1" fillId="0" borderId="0"/>
    <xf numFmtId="0" fontId="2" fillId="0" borderId="0"/>
    <xf numFmtId="0" fontId="39" fillId="0" borderId="0"/>
  </cellStyleXfs>
  <cellXfs count="446">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19" fillId="7" borderId="3" xfId="0" applyFont="1" applyFill="1" applyBorder="1" applyAlignment="1">
      <alignment horizontal="center" vertical="center" wrapText="1"/>
    </xf>
    <xf numFmtId="0" fontId="19" fillId="0" borderId="1" xfId="0" applyFont="1" applyBorder="1" applyAlignment="1">
      <alignment vertical="center" wrapText="1"/>
    </xf>
    <xf numFmtId="9" fontId="19" fillId="0" borderId="26"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33" xfId="0" applyFont="1" applyBorder="1" applyAlignment="1">
      <alignment vertical="center" wrapText="1"/>
    </xf>
    <xf numFmtId="0" fontId="19" fillId="6" borderId="3"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6" xfId="0" applyFont="1" applyBorder="1" applyAlignment="1">
      <alignment vertical="center" wrapText="1"/>
    </xf>
    <xf numFmtId="0" fontId="19" fillId="3"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3"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4" fillId="0" borderId="1" xfId="0" applyFont="1" applyBorder="1" applyAlignment="1">
      <alignment horizontal="center" vertical="center" wrapText="1" readingOrder="1"/>
    </xf>
    <xf numFmtId="0" fontId="24"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5"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0" fillId="0" borderId="4" xfId="0" applyNumberFormat="1" applyFont="1" applyBorder="1" applyAlignment="1">
      <alignment horizontal="center" vertical="center" wrapText="1"/>
    </xf>
    <xf numFmtId="0" fontId="2" fillId="0" borderId="0" xfId="2" applyAlignment="1">
      <alignment horizontal="justify" vertical="center" wrapText="1"/>
    </xf>
    <xf numFmtId="0" fontId="26"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5" fillId="0" borderId="0" xfId="3" applyFont="1" applyAlignment="1">
      <alignment horizontal="center" vertical="center"/>
    </xf>
    <xf numFmtId="0" fontId="26" fillId="11" borderId="1" xfId="0" applyFont="1" applyFill="1" applyBorder="1" applyAlignment="1">
      <alignment horizontal="center" vertical="center" wrapText="1" readingOrder="1"/>
    </xf>
    <xf numFmtId="0" fontId="27" fillId="0" borderId="0" xfId="3" applyFont="1" applyAlignment="1">
      <alignment vertical="center" textRotation="90" wrapText="1"/>
    </xf>
    <xf numFmtId="0" fontId="28" fillId="0" borderId="0" xfId="3" applyFont="1" applyAlignment="1">
      <alignment horizontal="center" vertical="center" wrapText="1"/>
    </xf>
    <xf numFmtId="0" fontId="25" fillId="0" borderId="0" xfId="3" applyFont="1" applyAlignment="1">
      <alignment horizontal="center" vertical="center" wrapText="1"/>
    </xf>
    <xf numFmtId="0" fontId="26" fillId="7" borderId="1" xfId="0" applyFont="1" applyFill="1" applyBorder="1" applyAlignment="1">
      <alignment horizontal="center" vertical="center" wrapText="1" readingOrder="1"/>
    </xf>
    <xf numFmtId="0" fontId="24" fillId="0" borderId="28" xfId="0" applyFont="1" applyBorder="1" applyAlignment="1">
      <alignment horizontal="center" vertical="center" wrapText="1" readingOrder="1"/>
    </xf>
    <xf numFmtId="0" fontId="26" fillId="7" borderId="28" xfId="0" applyFont="1" applyFill="1" applyBorder="1" applyAlignment="1">
      <alignment horizontal="center" vertical="center" wrapText="1" readingOrder="1"/>
    </xf>
    <xf numFmtId="0" fontId="26" fillId="11" borderId="28" xfId="0" applyFont="1" applyFill="1" applyBorder="1" applyAlignment="1">
      <alignment horizontal="center" vertical="center" wrapText="1" readingOrder="1"/>
    </xf>
    <xf numFmtId="0" fontId="26"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5" fillId="0" borderId="0" xfId="3" applyFont="1" applyAlignment="1">
      <alignment vertical="center"/>
    </xf>
    <xf numFmtId="0" fontId="2" fillId="8" borderId="1" xfId="0" applyFont="1" applyFill="1" applyBorder="1" applyAlignment="1">
      <alignment horizontal="center" vertical="center" wrapText="1" readingOrder="1"/>
    </xf>
    <xf numFmtId="0" fontId="23" fillId="0" borderId="0" xfId="0" applyFont="1" applyAlignment="1">
      <alignment vertical="center" readingOrder="1"/>
    </xf>
    <xf numFmtId="0" fontId="29"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0"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7" fillId="0" borderId="1" xfId="0" applyFont="1" applyBorder="1" applyAlignment="1">
      <alignment horizontal="center" vertical="center"/>
    </xf>
    <xf numFmtId="0" fontId="20" fillId="0" borderId="0" xfId="0" applyFont="1" applyAlignment="1">
      <alignment wrapText="1"/>
    </xf>
    <xf numFmtId="0" fontId="22" fillId="0" borderId="1" xfId="0" applyFont="1" applyBorder="1" applyAlignment="1">
      <alignment wrapText="1"/>
    </xf>
    <xf numFmtId="0" fontId="20" fillId="0" borderId="1" xfId="0" applyFont="1" applyBorder="1" applyAlignment="1">
      <alignment wrapText="1"/>
    </xf>
    <xf numFmtId="0" fontId="22" fillId="0" borderId="4" xfId="0" applyFont="1" applyBorder="1" applyAlignment="1">
      <alignment wrapText="1"/>
    </xf>
    <xf numFmtId="9" fontId="20" fillId="0" borderId="1" xfId="0" applyNumberFormat="1" applyFont="1" applyBorder="1" applyAlignment="1">
      <alignment wrapText="1"/>
    </xf>
    <xf numFmtId="0" fontId="20" fillId="0" borderId="4" xfId="0" applyFont="1" applyBorder="1" applyAlignment="1">
      <alignment wrapText="1"/>
    </xf>
    <xf numFmtId="0" fontId="13" fillId="0" borderId="1" xfId="2" applyFont="1" applyBorder="1" applyAlignment="1">
      <alignment horizontal="center" vertical="center" wrapText="1"/>
    </xf>
    <xf numFmtId="0" fontId="22" fillId="0" borderId="1" xfId="0" applyFont="1" applyBorder="1" applyAlignment="1">
      <alignment horizontal="center" wrapText="1"/>
    </xf>
    <xf numFmtId="0" fontId="6" fillId="0" borderId="1" xfId="0" applyFont="1" applyBorder="1" applyAlignment="1">
      <alignment horizontal="left" vertical="center" wrapText="1"/>
    </xf>
    <xf numFmtId="0" fontId="20" fillId="0" borderId="8" xfId="0" applyFont="1" applyBorder="1" applyAlignment="1">
      <alignment wrapText="1"/>
    </xf>
    <xf numFmtId="0" fontId="22" fillId="0" borderId="0" xfId="0" applyFont="1" applyAlignment="1">
      <alignment wrapText="1"/>
    </xf>
    <xf numFmtId="0" fontId="20" fillId="0" borderId="11" xfId="0" applyFont="1" applyBorder="1" applyAlignment="1">
      <alignment wrapText="1"/>
    </xf>
    <xf numFmtId="0" fontId="20" fillId="0" borderId="34" xfId="0" applyFont="1" applyBorder="1" applyAlignment="1">
      <alignment wrapText="1"/>
    </xf>
    <xf numFmtId="0" fontId="20" fillId="0" borderId="3" xfId="0" applyFont="1" applyBorder="1" applyAlignment="1">
      <alignment wrapText="1"/>
    </xf>
    <xf numFmtId="0" fontId="20" fillId="0" borderId="26" xfId="0" applyFont="1" applyBorder="1" applyAlignment="1">
      <alignment wrapText="1"/>
    </xf>
    <xf numFmtId="0" fontId="2" fillId="2" borderId="3" xfId="2" applyFill="1" applyBorder="1" applyAlignment="1">
      <alignment wrapText="1"/>
    </xf>
    <xf numFmtId="0" fontId="20" fillId="0" borderId="27" xfId="0" applyFont="1" applyBorder="1" applyAlignment="1">
      <alignment wrapText="1"/>
    </xf>
    <xf numFmtId="0" fontId="20" fillId="0" borderId="29" xfId="0" applyFont="1" applyBorder="1" applyAlignment="1">
      <alignment wrapText="1"/>
    </xf>
    <xf numFmtId="0" fontId="20" fillId="0" borderId="24" xfId="0" applyFont="1" applyBorder="1" applyAlignment="1">
      <alignment wrapText="1"/>
    </xf>
    <xf numFmtId="0" fontId="20" fillId="0" borderId="33" xfId="0" applyFont="1" applyBorder="1" applyAlignment="1">
      <alignment wrapText="1"/>
    </xf>
    <xf numFmtId="0" fontId="2" fillId="2" borderId="27" xfId="2" applyFill="1" applyBorder="1" applyAlignment="1">
      <alignment wrapText="1"/>
    </xf>
    <xf numFmtId="0" fontId="21"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4" fillId="0" borderId="36" xfId="2" applyFont="1" applyBorder="1" applyAlignment="1">
      <alignment horizontal="center" vertical="center" wrapText="1"/>
    </xf>
    <xf numFmtId="0" fontId="3" fillId="2" borderId="0" xfId="2" applyFont="1" applyFill="1" applyAlignment="1">
      <alignment horizontal="center" vertical="center"/>
    </xf>
    <xf numFmtId="0" fontId="30"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0" fontId="5" fillId="0" borderId="0" xfId="2" applyFont="1" applyAlignment="1">
      <alignment horizontal="center" vertical="center" wrapText="1"/>
    </xf>
    <xf numFmtId="0" fontId="2" fillId="0" borderId="1" xfId="0" applyFont="1" applyBorder="1" applyAlignment="1">
      <alignment wrapText="1"/>
    </xf>
    <xf numFmtId="0" fontId="26" fillId="0" borderId="0" xfId="0" applyFont="1" applyAlignment="1">
      <alignment horizontal="center" vertical="center" wrapText="1" readingOrder="1"/>
    </xf>
    <xf numFmtId="9" fontId="2" fillId="0" borderId="0" xfId="2" applyNumberFormat="1" applyAlignment="1">
      <alignment horizontal="center" vertical="center" wrapText="1"/>
    </xf>
    <xf numFmtId="9" fontId="20" fillId="0" borderId="0" xfId="0" applyNumberFormat="1" applyFont="1" applyAlignment="1">
      <alignment horizontal="center" vertical="center" wrapText="1"/>
    </xf>
    <xf numFmtId="9" fontId="20" fillId="0" borderId="0" xfId="0" applyNumberFormat="1" applyFont="1" applyAlignment="1">
      <alignment horizontal="left" vertical="center" wrapText="1"/>
    </xf>
    <xf numFmtId="0" fontId="0" fillId="5" borderId="0" xfId="0" applyFill="1"/>
    <xf numFmtId="0" fontId="34" fillId="5" borderId="15" xfId="4" quotePrefix="1" applyFont="1" applyFill="1" applyBorder="1" applyAlignment="1">
      <alignment horizontal="left" vertical="top" wrapText="1"/>
    </xf>
    <xf numFmtId="0" fontId="35" fillId="5" borderId="2" xfId="4" quotePrefix="1" applyFont="1" applyFill="1" applyBorder="1" applyAlignment="1">
      <alignment horizontal="left" vertical="top" wrapText="1"/>
    </xf>
    <xf numFmtId="0" fontId="32"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3" xfId="2" applyFont="1" applyBorder="1" applyAlignment="1">
      <alignment horizontal="center" vertical="center" wrapText="1"/>
    </xf>
    <xf numFmtId="0" fontId="36" fillId="5" borderId="15" xfId="4" quotePrefix="1" applyFont="1" applyFill="1" applyBorder="1" applyAlignment="1">
      <alignment horizontal="justify" vertical="center" wrapText="1"/>
    </xf>
    <xf numFmtId="0" fontId="36" fillId="5" borderId="0" xfId="4" quotePrefix="1" applyFont="1" applyFill="1" applyAlignment="1">
      <alignment horizontal="justify" vertical="center" wrapText="1"/>
    </xf>
    <xf numFmtId="0" fontId="36" fillId="5" borderId="2" xfId="4" quotePrefix="1" applyFont="1" applyFill="1" applyBorder="1" applyAlignment="1">
      <alignment horizontal="justify" vertical="center" wrapText="1"/>
    </xf>
    <xf numFmtId="0" fontId="34" fillId="5" borderId="39" xfId="4" quotePrefix="1" applyFont="1" applyFill="1" applyBorder="1" applyAlignment="1">
      <alignment horizontal="left" vertical="top" wrapText="1"/>
    </xf>
    <xf numFmtId="0" fontId="34" fillId="5" borderId="40" xfId="4" quotePrefix="1" applyFont="1" applyFill="1" applyBorder="1" applyAlignment="1">
      <alignment horizontal="left" vertical="top" wrapText="1"/>
    </xf>
    <xf numFmtId="0" fontId="34" fillId="5" borderId="41" xfId="4" quotePrefix="1" applyFont="1" applyFill="1" applyBorder="1" applyAlignment="1">
      <alignment horizontal="left" vertical="top" wrapText="1"/>
    </xf>
    <xf numFmtId="0" fontId="36" fillId="5" borderId="39" xfId="4" quotePrefix="1" applyFont="1" applyFill="1" applyBorder="1" applyAlignment="1">
      <alignment horizontal="left" vertical="top" wrapText="1"/>
    </xf>
    <xf numFmtId="0" fontId="36" fillId="5" borderId="40" xfId="4" quotePrefix="1" applyFont="1" applyFill="1" applyBorder="1" applyAlignment="1">
      <alignment horizontal="left" vertical="top" wrapText="1"/>
    </xf>
    <xf numFmtId="0" fontId="36" fillId="5" borderId="41"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49"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1" xfId="4" quotePrefix="1" applyFont="1" applyFill="1" applyBorder="1" applyAlignment="1">
      <alignment horizontal="left" vertical="top" wrapText="1"/>
    </xf>
    <xf numFmtId="0" fontId="40" fillId="5" borderId="40" xfId="5" applyFont="1" applyFill="1" applyBorder="1" applyAlignment="1">
      <alignment horizontal="left" vertical="top" wrapText="1" readingOrder="1"/>
    </xf>
    <xf numFmtId="0" fontId="41" fillId="5" borderId="40" xfId="4" applyFont="1" applyFill="1" applyBorder="1" applyAlignment="1">
      <alignment horizontal="justify" vertical="center" wrapText="1"/>
    </xf>
    <xf numFmtId="0" fontId="34" fillId="5" borderId="39" xfId="4" quotePrefix="1" applyFont="1" applyFill="1" applyBorder="1" applyAlignment="1">
      <alignment vertical="top" wrapText="1"/>
    </xf>
    <xf numFmtId="0" fontId="34" fillId="5" borderId="40" xfId="4" quotePrefix="1" applyFont="1" applyFill="1" applyBorder="1" applyAlignment="1">
      <alignment vertical="top" wrapText="1"/>
    </xf>
    <xf numFmtId="0" fontId="34" fillId="5" borderId="41" xfId="4" quotePrefix="1" applyFont="1" applyFill="1" applyBorder="1" applyAlignment="1">
      <alignment vertical="top" wrapText="1"/>
    </xf>
    <xf numFmtId="0" fontId="34" fillId="5" borderId="0" xfId="4" quotePrefix="1" applyFont="1" applyFill="1" applyAlignment="1">
      <alignment vertical="top" wrapText="1"/>
    </xf>
    <xf numFmtId="0" fontId="0" fillId="5" borderId="0" xfId="0" applyFill="1" applyAlignment="1">
      <alignment wrapText="1"/>
    </xf>
    <xf numFmtId="0" fontId="32" fillId="5" borderId="39" xfId="4" applyFont="1" applyFill="1" applyBorder="1" applyAlignment="1">
      <alignment wrapText="1"/>
    </xf>
    <xf numFmtId="0" fontId="32" fillId="5" borderId="40" xfId="4" applyFont="1" applyFill="1" applyBorder="1" applyAlignment="1">
      <alignment wrapText="1"/>
    </xf>
    <xf numFmtId="0" fontId="32" fillId="5" borderId="41" xfId="4" applyFont="1" applyFill="1" applyBorder="1" applyAlignment="1">
      <alignment wrapText="1"/>
    </xf>
    <xf numFmtId="0" fontId="32" fillId="5" borderId="15" xfId="4" applyFont="1" applyFill="1" applyBorder="1" applyAlignment="1">
      <alignment wrapText="1"/>
    </xf>
    <xf numFmtId="0" fontId="32" fillId="5" borderId="2" xfId="4" applyFont="1" applyFill="1" applyBorder="1" applyAlignment="1">
      <alignment wrapText="1"/>
    </xf>
    <xf numFmtId="0" fontId="32" fillId="5" borderId="14" xfId="4" applyFont="1" applyFill="1" applyBorder="1" applyAlignment="1">
      <alignment wrapText="1"/>
    </xf>
    <xf numFmtId="0" fontId="32" fillId="5" borderId="13" xfId="4" applyFont="1" applyFill="1" applyBorder="1" applyAlignment="1">
      <alignment wrapText="1"/>
    </xf>
    <xf numFmtId="0" fontId="32" fillId="5" borderId="12" xfId="4" applyFont="1" applyFill="1" applyBorder="1" applyAlignment="1">
      <alignment wrapText="1"/>
    </xf>
    <xf numFmtId="0" fontId="32" fillId="5" borderId="0" xfId="4" applyFont="1" applyFill="1" applyAlignment="1">
      <alignment wrapText="1"/>
    </xf>
    <xf numFmtId="0" fontId="34" fillId="5" borderId="15" xfId="4" quotePrefix="1" applyFont="1" applyFill="1" applyBorder="1" applyAlignment="1">
      <alignment vertical="top" wrapText="1"/>
    </xf>
    <xf numFmtId="0" fontId="34" fillId="5" borderId="2" xfId="4" quotePrefix="1" applyFont="1" applyFill="1" applyBorder="1" applyAlignment="1">
      <alignment vertical="top" wrapText="1"/>
    </xf>
    <xf numFmtId="0" fontId="35" fillId="5" borderId="0" xfId="4" quotePrefix="1" applyFont="1" applyFill="1" applyAlignment="1">
      <alignment horizontal="left" vertical="top" wrapText="1"/>
    </xf>
    <xf numFmtId="0" fontId="38" fillId="5" borderId="0" xfId="4" applyFont="1" applyFill="1" applyAlignment="1">
      <alignment horizontal="left" vertical="center" wrapText="1"/>
    </xf>
    <xf numFmtId="0" fontId="32" fillId="5" borderId="0" xfId="4" applyFont="1" applyFill="1" applyAlignment="1">
      <alignment horizontal="left" vertical="center" wrapText="1"/>
    </xf>
    <xf numFmtId="0" fontId="32" fillId="5" borderId="0" xfId="4" quotePrefix="1" applyFont="1" applyFill="1" applyAlignment="1">
      <alignment horizontal="left" vertical="center" wrapText="1"/>
    </xf>
    <xf numFmtId="0" fontId="38" fillId="13" borderId="3" xfId="4" applyFont="1" applyFill="1" applyBorder="1" applyAlignment="1">
      <alignment horizontal="center" wrapText="1"/>
    </xf>
    <xf numFmtId="0" fontId="32" fillId="5" borderId="0" xfId="4" applyFont="1" applyFill="1"/>
    <xf numFmtId="0" fontId="40" fillId="5" borderId="0" xfId="0" applyFont="1" applyFill="1" applyAlignment="1">
      <alignment horizontal="left" vertical="center" wrapText="1"/>
    </xf>
    <xf numFmtId="0" fontId="41" fillId="5" borderId="0" xfId="0" applyFont="1" applyFill="1" applyAlignment="1">
      <alignment horizontal="left" vertical="top" wrapText="1"/>
    </xf>
    <xf numFmtId="0" fontId="38" fillId="5" borderId="3" xfId="4" applyFont="1" applyFill="1" applyBorder="1" applyAlignment="1">
      <alignment horizontal="center" vertical="center"/>
    </xf>
    <xf numFmtId="0" fontId="38" fillId="5" borderId="3" xfId="4" applyFont="1" applyFill="1" applyBorder="1" applyAlignment="1">
      <alignment horizontal="center" vertical="center" wrapText="1"/>
    </xf>
    <xf numFmtId="0" fontId="36" fillId="0" borderId="39" xfId="4" quotePrefix="1" applyFont="1" applyBorder="1" applyAlignment="1">
      <alignment horizontal="left" vertical="top" wrapText="1"/>
    </xf>
    <xf numFmtId="0" fontId="36" fillId="0" borderId="40" xfId="4" quotePrefix="1" applyFont="1" applyBorder="1" applyAlignment="1">
      <alignment horizontal="left" vertical="top" wrapText="1"/>
    </xf>
    <xf numFmtId="0" fontId="36" fillId="0" borderId="41"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3" fillId="0" borderId="0" xfId="2" applyNumberFormat="1" applyFont="1" applyAlignment="1">
      <alignment vertical="center"/>
    </xf>
    <xf numFmtId="49" fontId="9" fillId="0" borderId="0" xfId="2" applyNumberFormat="1" applyFont="1" applyAlignment="1">
      <alignment vertical="center"/>
    </xf>
    <xf numFmtId="0" fontId="19" fillId="0" borderId="0" xfId="0" applyFont="1" applyAlignment="1">
      <alignment horizontal="center" vertical="center" wrapText="1"/>
    </xf>
    <xf numFmtId="9" fontId="19"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3" fillId="0" borderId="1" xfId="2" applyFont="1" applyBorder="1" applyAlignment="1">
      <alignment horizontal="left" vertical="center"/>
    </xf>
    <xf numFmtId="0" fontId="44"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3"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5"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48"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5"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1" fillId="5" borderId="1" xfId="4" applyFont="1" applyFill="1" applyBorder="1" applyAlignment="1">
      <alignment horizontal="justify" vertical="center" wrapText="1"/>
    </xf>
    <xf numFmtId="0" fontId="40" fillId="5" borderId="1" xfId="5" applyFont="1" applyFill="1" applyBorder="1" applyAlignment="1">
      <alignment horizontal="left" vertical="top" wrapText="1" readingOrder="1"/>
    </xf>
    <xf numFmtId="0" fontId="40" fillId="5" borderId="1" xfId="0" applyFont="1" applyFill="1" applyBorder="1" applyAlignment="1">
      <alignment horizontal="left" vertical="center" wrapText="1"/>
    </xf>
    <xf numFmtId="0" fontId="34" fillId="5" borderId="49"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1" xfId="4" quotePrefix="1" applyFont="1" applyFill="1" applyBorder="1" applyAlignment="1">
      <alignment horizontal="left" vertical="top" wrapText="1"/>
    </xf>
    <xf numFmtId="0" fontId="40" fillId="13" borderId="44" xfId="5" applyFont="1" applyFill="1" applyBorder="1" applyAlignment="1">
      <alignment horizontal="center" vertical="center" wrapText="1"/>
    </xf>
    <xf numFmtId="0" fontId="40" fillId="13" borderId="45" xfId="5" applyFont="1" applyFill="1" applyBorder="1" applyAlignment="1">
      <alignment horizontal="center" vertical="center" wrapText="1"/>
    </xf>
    <xf numFmtId="0" fontId="40" fillId="13" borderId="58" xfId="4" applyFont="1" applyFill="1" applyBorder="1" applyAlignment="1">
      <alignment horizontal="center" vertical="center" wrapText="1"/>
    </xf>
    <xf numFmtId="0" fontId="40" fillId="13" borderId="59" xfId="4" applyFont="1" applyFill="1" applyBorder="1" applyAlignment="1">
      <alignment horizontal="center" vertical="center" wrapText="1"/>
    </xf>
    <xf numFmtId="0" fontId="40" fillId="13" borderId="46" xfId="4" applyFont="1" applyFill="1" applyBorder="1" applyAlignment="1">
      <alignment horizontal="center" vertical="center" wrapText="1"/>
    </xf>
    <xf numFmtId="0" fontId="40" fillId="13" borderId="47" xfId="4" applyFont="1" applyFill="1" applyBorder="1" applyAlignment="1">
      <alignment horizontal="center" vertical="center" wrapText="1"/>
    </xf>
    <xf numFmtId="0" fontId="34" fillId="5" borderId="15"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39" xfId="4" quotePrefix="1" applyFont="1" applyFill="1" applyBorder="1" applyAlignment="1">
      <alignment horizontal="left" vertical="top" wrapText="1"/>
    </xf>
    <xf numFmtId="0" fontId="34" fillId="5" borderId="40" xfId="4" quotePrefix="1" applyFont="1" applyFill="1" applyBorder="1" applyAlignment="1">
      <alignment horizontal="left" vertical="top" wrapText="1"/>
    </xf>
    <xf numFmtId="0" fontId="34" fillId="5" borderId="41" xfId="4" quotePrefix="1" applyFont="1" applyFill="1" applyBorder="1" applyAlignment="1">
      <alignment horizontal="left" vertical="top" wrapText="1"/>
    </xf>
    <xf numFmtId="0" fontId="34" fillId="5" borderId="3" xfId="4" quotePrefix="1" applyFont="1" applyFill="1" applyBorder="1" applyAlignment="1">
      <alignment horizontal="left" vertical="top" wrapText="1"/>
    </xf>
    <xf numFmtId="0" fontId="34" fillId="5" borderId="1" xfId="4" quotePrefix="1" applyFont="1" applyFill="1" applyBorder="1" applyAlignment="1">
      <alignment horizontal="left" vertical="top" wrapText="1"/>
    </xf>
    <xf numFmtId="0" fontId="34" fillId="5" borderId="26" xfId="4" quotePrefix="1" applyFont="1" applyFill="1" applyBorder="1" applyAlignment="1">
      <alignment horizontal="left" vertical="top" wrapText="1"/>
    </xf>
    <xf numFmtId="0" fontId="40" fillId="5" borderId="54" xfId="0" applyFont="1" applyFill="1" applyBorder="1" applyAlignment="1">
      <alignment horizontal="left" vertical="center" wrapText="1"/>
    </xf>
    <xf numFmtId="0" fontId="40" fillId="5" borderId="55" xfId="0" applyFont="1" applyFill="1" applyBorder="1" applyAlignment="1">
      <alignment horizontal="left" vertical="center" wrapText="1"/>
    </xf>
    <xf numFmtId="0" fontId="41" fillId="5" borderId="56" xfId="0" applyFont="1" applyFill="1" applyBorder="1" applyAlignment="1">
      <alignment horizontal="justify" vertical="center" wrapText="1"/>
    </xf>
    <xf numFmtId="0" fontId="41" fillId="5" borderId="57" xfId="0" applyFont="1" applyFill="1" applyBorder="1" applyAlignment="1">
      <alignment horizontal="justify" vertical="center" wrapText="1"/>
    </xf>
    <xf numFmtId="0" fontId="31" fillId="12" borderId="30" xfId="4" applyFont="1" applyFill="1" applyBorder="1" applyAlignment="1">
      <alignment horizontal="center" vertical="center" wrapText="1"/>
    </xf>
    <xf numFmtId="0" fontId="31" fillId="12" borderId="31" xfId="4" applyFont="1" applyFill="1" applyBorder="1" applyAlignment="1">
      <alignment horizontal="center" vertical="center" wrapText="1"/>
    </xf>
    <xf numFmtId="0" fontId="31" fillId="12" borderId="32" xfId="4" applyFont="1" applyFill="1" applyBorder="1" applyAlignment="1">
      <alignment horizontal="center" vertical="center" wrapText="1"/>
    </xf>
    <xf numFmtId="0" fontId="32" fillId="0" borderId="15" xfId="4" quotePrefix="1" applyFont="1" applyBorder="1" applyAlignment="1">
      <alignment horizontal="left" vertical="center" wrapText="1"/>
    </xf>
    <xf numFmtId="0" fontId="32" fillId="0" borderId="0" xfId="4" quotePrefix="1" applyFont="1" applyAlignment="1">
      <alignment horizontal="left" vertical="center" wrapText="1"/>
    </xf>
    <xf numFmtId="0" fontId="32" fillId="0" borderId="2" xfId="4" quotePrefix="1" applyFont="1" applyBorder="1" applyAlignment="1">
      <alignment horizontal="left" vertical="center" wrapText="1"/>
    </xf>
    <xf numFmtId="0" fontId="32" fillId="0" borderId="42" xfId="4" quotePrefix="1" applyFont="1" applyBorder="1" applyAlignment="1">
      <alignment horizontal="left" vertical="center" wrapText="1"/>
    </xf>
    <xf numFmtId="0" fontId="32" fillId="0" borderId="9" xfId="4" quotePrefix="1" applyFont="1" applyBorder="1" applyAlignment="1">
      <alignment horizontal="left" vertical="center" wrapText="1"/>
    </xf>
    <xf numFmtId="0" fontId="32" fillId="0" borderId="43" xfId="4" quotePrefix="1" applyFont="1" applyBorder="1" applyAlignment="1">
      <alignment horizontal="left" vertical="center" wrapText="1"/>
    </xf>
    <xf numFmtId="0" fontId="35" fillId="5" borderId="40" xfId="4" quotePrefix="1" applyFont="1" applyFill="1" applyBorder="1" applyAlignment="1">
      <alignment horizontal="left" vertical="top" wrapText="1"/>
    </xf>
    <xf numFmtId="0" fontId="35" fillId="5" borderId="41" xfId="4" quotePrefix="1" applyFont="1" applyFill="1" applyBorder="1" applyAlignment="1">
      <alignment horizontal="left" vertical="top" wrapText="1"/>
    </xf>
    <xf numFmtId="0" fontId="36" fillId="5" borderId="42" xfId="4" quotePrefix="1" applyFont="1" applyFill="1" applyBorder="1" applyAlignment="1">
      <alignment horizontal="justify" vertical="center" wrapText="1"/>
    </xf>
    <xf numFmtId="0" fontId="36" fillId="5" borderId="9" xfId="4" quotePrefix="1" applyFont="1" applyFill="1" applyBorder="1" applyAlignment="1">
      <alignment horizontal="justify" vertical="center" wrapText="1"/>
    </xf>
    <xf numFmtId="0" fontId="36" fillId="5" borderId="43" xfId="4" quotePrefix="1" applyFont="1" applyFill="1" applyBorder="1" applyAlignment="1">
      <alignment horizontal="justify" vertical="center" wrapText="1"/>
    </xf>
    <xf numFmtId="0" fontId="40" fillId="13" borderId="52" xfId="5" applyFont="1" applyFill="1" applyBorder="1" applyAlignment="1">
      <alignment horizontal="center" vertical="center" wrapText="1"/>
    </xf>
    <xf numFmtId="0" fontId="36" fillId="5" borderId="39" xfId="4" quotePrefix="1" applyFont="1" applyFill="1" applyBorder="1" applyAlignment="1">
      <alignment horizontal="left" vertical="top" wrapText="1"/>
    </xf>
    <xf numFmtId="0" fontId="36" fillId="5" borderId="40" xfId="4" quotePrefix="1" applyFont="1" applyFill="1" applyBorder="1" applyAlignment="1">
      <alignment horizontal="left" vertical="top" wrapText="1"/>
    </xf>
    <xf numFmtId="0" fontId="36" fillId="5" borderId="41" xfId="4" quotePrefix="1" applyFont="1" applyFill="1" applyBorder="1" applyAlignment="1">
      <alignment horizontal="left" vertical="top" wrapText="1"/>
    </xf>
    <xf numFmtId="0" fontId="36" fillId="4" borderId="39" xfId="4" quotePrefix="1" applyFont="1" applyFill="1" applyBorder="1" applyAlignment="1">
      <alignment horizontal="left" vertical="top" wrapText="1"/>
    </xf>
    <xf numFmtId="0" fontId="36" fillId="4" borderId="40" xfId="4" quotePrefix="1" applyFont="1" applyFill="1" applyBorder="1" applyAlignment="1">
      <alignment horizontal="left" vertical="top" wrapText="1"/>
    </xf>
    <xf numFmtId="0" fontId="36" fillId="4" borderId="41"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6"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49" xfId="2" applyFont="1" applyBorder="1" applyAlignment="1">
      <alignment horizontal="center" vertical="center" textRotation="90" wrapText="1"/>
    </xf>
    <xf numFmtId="0" fontId="14" fillId="0" borderId="50"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28" xfId="0" applyNumberFormat="1" applyFont="1" applyBorder="1" applyAlignment="1">
      <alignment horizontal="center" vertical="center" wrapText="1"/>
    </xf>
    <xf numFmtId="9" fontId="20" fillId="0" borderId="25" xfId="0" applyNumberFormat="1" applyFont="1" applyBorder="1" applyAlignment="1">
      <alignment horizontal="center" vertical="center" wrapText="1"/>
    </xf>
    <xf numFmtId="9" fontId="20" fillId="0" borderId="26" xfId="0" applyNumberFormat="1" applyFont="1" applyBorder="1" applyAlignment="1">
      <alignment horizontal="center" vertical="center" wrapText="1"/>
    </xf>
    <xf numFmtId="9" fontId="20" fillId="0" borderId="29" xfId="0" applyNumberFormat="1" applyFont="1" applyBorder="1" applyAlignment="1">
      <alignment horizontal="center" vertical="center" wrapText="1"/>
    </xf>
    <xf numFmtId="9" fontId="45" fillId="0" borderId="7" xfId="2" applyNumberFormat="1" applyFont="1" applyBorder="1" applyAlignment="1">
      <alignment horizontal="center" vertical="center" wrapText="1"/>
    </xf>
    <xf numFmtId="9" fontId="45"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62" xfId="2" applyFont="1" applyBorder="1" applyAlignment="1">
      <alignment horizontal="center" vertical="center" wrapText="1"/>
    </xf>
    <xf numFmtId="0" fontId="12" fillId="0" borderId="61" xfId="2" applyFont="1" applyBorder="1" applyAlignment="1">
      <alignment horizontal="center" vertical="center" wrapText="1"/>
    </xf>
    <xf numFmtId="9" fontId="22" fillId="0" borderId="6"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8"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0"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7" xfId="2" applyFont="1" applyBorder="1" applyAlignment="1">
      <alignment horizontal="center" vertical="center" textRotation="90" wrapText="1"/>
    </xf>
    <xf numFmtId="0" fontId="14" fillId="0" borderId="38"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5"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2" fillId="0" borderId="1" xfId="0" applyFont="1" applyBorder="1" applyAlignment="1">
      <alignment horizontal="center" wrapText="1"/>
    </xf>
    <xf numFmtId="0" fontId="22" fillId="0" borderId="9" xfId="0" applyFont="1" applyBorder="1" applyAlignment="1">
      <alignment horizontal="center" wrapText="1"/>
    </xf>
    <xf numFmtId="0" fontId="20"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14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654424</xdr:colOff>
      <xdr:row>0</xdr:row>
      <xdr:rowOff>80682</xdr:rowOff>
    </xdr:from>
    <xdr:to>
      <xdr:col>10</xdr:col>
      <xdr:colOff>3081</xdr:colOff>
      <xdr:row>3</xdr:row>
      <xdr:rowOff>87085</xdr:rowOff>
    </xdr:to>
    <xdr:pic>
      <xdr:nvPicPr>
        <xdr:cNvPr id="3" name="Imagen 2">
          <a:extLst>
            <a:ext uri="{FF2B5EF4-FFF2-40B4-BE49-F238E27FC236}">
              <a16:creationId xmlns="" xmlns:a16="http://schemas.microsoft.com/office/drawing/2014/main" id="{D38CA05C-2F0B-479C-B8A4-131D9890A3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0" y="80682"/>
          <a:ext cx="1575707" cy="705650"/>
        </a:xfrm>
        <a:prstGeom prst="rect">
          <a:avLst/>
        </a:prstGeom>
        <a:noFill/>
      </xdr:spPr>
    </xdr:pic>
    <xdr:clientData/>
  </xdr:twoCellAnchor>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34</xdr:row>
      <xdr:rowOff>0</xdr:rowOff>
    </xdr:from>
    <xdr:to>
      <xdr:col>4</xdr:col>
      <xdr:colOff>90438</xdr:colOff>
      <xdr:row>39</xdr:row>
      <xdr:rowOff>41460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493373</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34</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34</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34</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0</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0</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70</xdr:row>
      <xdr:rowOff>61456</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66</xdr:row>
      <xdr:rowOff>24531</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106" zoomScale="120" zoomScaleNormal="120" workbookViewId="0">
      <selection activeCell="B110" sqref="B110"/>
    </sheetView>
  </sheetViews>
  <sheetFormatPr baseColWidth="10" defaultColWidth="11.42578125" defaultRowHeight="15" x14ac:dyDescent="0.25"/>
  <cols>
    <col min="1" max="1" width="2.85546875" style="229" customWidth="1" collapsed="1"/>
    <col min="2" max="3" width="24.7109375" style="229" customWidth="1" collapsed="1"/>
    <col min="4" max="4" width="16" style="229" customWidth="1" collapsed="1"/>
    <col min="5" max="5" width="24.7109375" style="229" customWidth="1" collapsed="1"/>
    <col min="6" max="6" width="27.7109375" style="229" customWidth="1" collapsed="1"/>
    <col min="7" max="8" width="24.7109375" style="229" customWidth="1" collapsed="1"/>
    <col min="9" max="16384" width="11.42578125" style="229" collapsed="1"/>
  </cols>
  <sheetData>
    <row r="1" spans="2:8" ht="15.75" thickBot="1" x14ac:dyDescent="0.3"/>
    <row r="2" spans="2:8" ht="18" x14ac:dyDescent="0.25">
      <c r="B2" s="317" t="s">
        <v>163</v>
      </c>
      <c r="C2" s="318"/>
      <c r="D2" s="318"/>
      <c r="E2" s="318"/>
      <c r="F2" s="318"/>
      <c r="G2" s="318"/>
      <c r="H2" s="319"/>
    </row>
    <row r="3" spans="2:8" x14ac:dyDescent="0.25">
      <c r="B3" s="230"/>
      <c r="C3" s="231"/>
      <c r="D3" s="231"/>
      <c r="E3" s="231"/>
      <c r="F3" s="231"/>
      <c r="G3" s="231"/>
      <c r="H3" s="232"/>
    </row>
    <row r="4" spans="2:8" ht="47.25" customHeight="1" x14ac:dyDescent="0.25">
      <c r="B4" s="320" t="s">
        <v>173</v>
      </c>
      <c r="C4" s="321"/>
      <c r="D4" s="321"/>
      <c r="E4" s="321"/>
      <c r="F4" s="321"/>
      <c r="G4" s="321"/>
      <c r="H4" s="322"/>
    </row>
    <row r="5" spans="2:8" ht="47.25" customHeight="1" x14ac:dyDescent="0.25">
      <c r="B5" s="323"/>
      <c r="C5" s="324"/>
      <c r="D5" s="324"/>
      <c r="E5" s="324"/>
      <c r="F5" s="324"/>
      <c r="G5" s="324"/>
      <c r="H5" s="325"/>
    </row>
    <row r="6" spans="2:8" ht="16.5" x14ac:dyDescent="0.25">
      <c r="B6" s="307" t="s">
        <v>164</v>
      </c>
      <c r="C6" s="326"/>
      <c r="D6" s="326"/>
      <c r="E6" s="326"/>
      <c r="F6" s="326"/>
      <c r="G6" s="326"/>
      <c r="H6" s="327"/>
    </row>
    <row r="7" spans="2:8" ht="72" customHeight="1" x14ac:dyDescent="0.25">
      <c r="B7" s="328" t="s">
        <v>174</v>
      </c>
      <c r="C7" s="329"/>
      <c r="D7" s="329"/>
      <c r="E7" s="329"/>
      <c r="F7" s="329"/>
      <c r="G7" s="329"/>
      <c r="H7" s="330"/>
    </row>
    <row r="8" spans="2:8" ht="16.5" x14ac:dyDescent="0.25">
      <c r="B8" s="209"/>
      <c r="C8" s="210"/>
      <c r="D8" s="210"/>
      <c r="E8" s="210"/>
      <c r="F8" s="210"/>
      <c r="G8" s="210"/>
      <c r="H8" s="211"/>
    </row>
    <row r="9" spans="2:8" ht="20.45" customHeight="1" x14ac:dyDescent="0.25">
      <c r="B9" s="332" t="s">
        <v>189</v>
      </c>
      <c r="C9" s="333"/>
      <c r="D9" s="333"/>
      <c r="E9" s="333"/>
      <c r="F9" s="333"/>
      <c r="G9" s="333"/>
      <c r="H9" s="334"/>
    </row>
    <row r="10" spans="2:8" ht="16.5" x14ac:dyDescent="0.25">
      <c r="B10" s="215"/>
      <c r="C10" s="216"/>
      <c r="D10" s="216"/>
      <c r="E10" s="216"/>
      <c r="F10" s="216"/>
      <c r="G10" s="216"/>
      <c r="H10" s="217"/>
    </row>
    <row r="11" spans="2:8" ht="20.45" customHeight="1" x14ac:dyDescent="0.25">
      <c r="B11" s="335" t="s">
        <v>190</v>
      </c>
      <c r="C11" s="336"/>
      <c r="D11" s="336"/>
      <c r="E11" s="336"/>
      <c r="F11" s="336"/>
      <c r="G11" s="336"/>
      <c r="H11" s="337"/>
    </row>
    <row r="12" spans="2:8" s="254" customFormat="1" ht="20.45" customHeight="1" x14ac:dyDescent="0.25">
      <c r="B12" s="251"/>
      <c r="C12" s="252"/>
      <c r="D12" s="252"/>
      <c r="E12" s="252"/>
      <c r="F12" s="252"/>
      <c r="G12" s="252"/>
      <c r="H12" s="253"/>
    </row>
    <row r="13" spans="2:8" ht="20.45" customHeight="1" x14ac:dyDescent="0.25">
      <c r="B13" s="307" t="s">
        <v>187</v>
      </c>
      <c r="C13" s="308"/>
      <c r="D13" s="308"/>
      <c r="E13" s="308"/>
      <c r="F13" s="308"/>
      <c r="G13" s="308"/>
      <c r="H13" s="309"/>
    </row>
    <row r="14" spans="2:8" ht="9" customHeight="1" x14ac:dyDescent="0.25">
      <c r="B14" s="307"/>
      <c r="C14" s="308"/>
      <c r="D14" s="308"/>
      <c r="E14" s="308"/>
      <c r="F14" s="308"/>
      <c r="G14" s="308"/>
      <c r="H14" s="309"/>
    </row>
    <row r="15" spans="2:8" ht="16.5" x14ac:dyDescent="0.25">
      <c r="B15" s="307" t="s">
        <v>186</v>
      </c>
      <c r="C15" s="308"/>
      <c r="D15" s="308"/>
      <c r="E15" s="308"/>
      <c r="F15" s="308"/>
      <c r="G15" s="308"/>
      <c r="H15" s="309"/>
    </row>
    <row r="16" spans="2:8" ht="16.5" x14ac:dyDescent="0.25">
      <c r="B16" s="212"/>
      <c r="C16" s="213"/>
      <c r="D16" s="213"/>
      <c r="E16" s="213"/>
      <c r="F16" s="213"/>
      <c r="G16" s="213"/>
      <c r="H16" s="214"/>
    </row>
    <row r="17" spans="2:8" ht="18.600000000000001" customHeight="1" x14ac:dyDescent="0.25">
      <c r="B17" s="307" t="s">
        <v>188</v>
      </c>
      <c r="C17" s="308"/>
      <c r="D17" s="308"/>
      <c r="E17" s="308"/>
      <c r="F17" s="308"/>
      <c r="G17" s="308"/>
      <c r="H17" s="309"/>
    </row>
    <row r="18" spans="2:8" ht="18.600000000000001" customHeight="1" x14ac:dyDescent="0.25">
      <c r="B18" s="212"/>
      <c r="C18" s="213"/>
      <c r="D18" s="213"/>
      <c r="E18" s="213"/>
      <c r="F18" s="213"/>
      <c r="G18" s="213"/>
      <c r="H18" s="214"/>
    </row>
    <row r="19" spans="2:8" ht="18.600000000000001" customHeight="1" x14ac:dyDescent="0.25">
      <c r="B19" s="307" t="s">
        <v>191</v>
      </c>
      <c r="C19" s="308"/>
      <c r="D19" s="308"/>
      <c r="E19" s="308"/>
      <c r="F19" s="308"/>
      <c r="G19" s="308"/>
      <c r="H19" s="309"/>
    </row>
    <row r="20" spans="2:8" ht="18.600000000000001" customHeight="1" thickBot="1" x14ac:dyDescent="0.3">
      <c r="B20" s="178"/>
      <c r="C20" s="218"/>
      <c r="D20" s="218"/>
      <c r="E20" s="218"/>
      <c r="F20" s="218"/>
      <c r="G20" s="218"/>
      <c r="H20" s="219"/>
    </row>
    <row r="21" spans="2:8" ht="15.75" thickTop="1" x14ac:dyDescent="0.25">
      <c r="B21" s="233"/>
      <c r="C21" s="298" t="s">
        <v>165</v>
      </c>
      <c r="D21" s="299"/>
      <c r="E21" s="302" t="s">
        <v>166</v>
      </c>
      <c r="F21" s="303"/>
      <c r="G21" s="238"/>
      <c r="H21" s="234"/>
    </row>
    <row r="22" spans="2:8" ht="35.25" customHeight="1" x14ac:dyDescent="0.25">
      <c r="B22" s="233"/>
      <c r="C22" s="293" t="s">
        <v>167</v>
      </c>
      <c r="D22" s="293"/>
      <c r="E22" s="292" t="s">
        <v>168</v>
      </c>
      <c r="F22" s="292"/>
      <c r="G22" s="238"/>
      <c r="H22" s="234"/>
    </row>
    <row r="23" spans="2:8" ht="17.25" customHeight="1" x14ac:dyDescent="0.25">
      <c r="B23" s="233"/>
      <c r="C23" s="293" t="s">
        <v>198</v>
      </c>
      <c r="D23" s="293"/>
      <c r="E23" s="292" t="s">
        <v>169</v>
      </c>
      <c r="F23" s="292"/>
      <c r="G23" s="238"/>
      <c r="H23" s="234"/>
    </row>
    <row r="24" spans="2:8" ht="69.75" customHeight="1" x14ac:dyDescent="0.25">
      <c r="B24" s="233"/>
      <c r="C24" s="293" t="s">
        <v>200</v>
      </c>
      <c r="D24" s="293"/>
      <c r="E24" s="292" t="s">
        <v>170</v>
      </c>
      <c r="F24" s="292"/>
      <c r="G24" s="238"/>
      <c r="H24" s="234"/>
    </row>
    <row r="25" spans="2:8" ht="69.75" customHeight="1" x14ac:dyDescent="0.25">
      <c r="B25" s="233"/>
      <c r="C25" s="294" t="s">
        <v>61</v>
      </c>
      <c r="D25" s="294"/>
      <c r="E25" s="292" t="s">
        <v>211</v>
      </c>
      <c r="F25" s="292"/>
      <c r="G25" s="238"/>
      <c r="H25" s="234"/>
    </row>
    <row r="26" spans="2:8" ht="69.75" customHeight="1" x14ac:dyDescent="0.25">
      <c r="B26" s="233"/>
      <c r="C26" s="294" t="s">
        <v>201</v>
      </c>
      <c r="D26" s="294"/>
      <c r="E26" s="292" t="s">
        <v>202</v>
      </c>
      <c r="F26" s="292"/>
      <c r="G26" s="238"/>
      <c r="H26" s="234"/>
    </row>
    <row r="27" spans="2:8" ht="60.75" customHeight="1" x14ac:dyDescent="0.25">
      <c r="B27" s="233"/>
      <c r="C27" s="294" t="s">
        <v>203</v>
      </c>
      <c r="D27" s="294"/>
      <c r="E27" s="292" t="s">
        <v>204</v>
      </c>
      <c r="F27" s="292"/>
      <c r="G27" s="238"/>
      <c r="H27" s="234"/>
    </row>
    <row r="28" spans="2:8" ht="104.25" customHeight="1" x14ac:dyDescent="0.25">
      <c r="B28" s="233"/>
      <c r="C28" s="294" t="s">
        <v>33</v>
      </c>
      <c r="D28" s="294"/>
      <c r="E28" s="292" t="s">
        <v>205</v>
      </c>
      <c r="F28" s="292"/>
      <c r="G28" s="238"/>
      <c r="H28" s="234"/>
    </row>
    <row r="29" spans="2:8" ht="126.75" customHeight="1" x14ac:dyDescent="0.25">
      <c r="B29" s="233"/>
      <c r="C29" s="294" t="s">
        <v>206</v>
      </c>
      <c r="D29" s="294"/>
      <c r="E29" s="292" t="s">
        <v>207</v>
      </c>
      <c r="F29" s="292"/>
      <c r="G29" s="238"/>
      <c r="H29" s="234"/>
    </row>
    <row r="30" spans="2:8" ht="69.75" customHeight="1" x14ac:dyDescent="0.25">
      <c r="B30" s="233"/>
      <c r="C30" s="294" t="s">
        <v>208</v>
      </c>
      <c r="D30" s="294"/>
      <c r="E30" s="292" t="s">
        <v>209</v>
      </c>
      <c r="F30" s="292"/>
      <c r="G30" s="238"/>
      <c r="H30" s="234"/>
    </row>
    <row r="31" spans="2:8" ht="69.75" customHeight="1" x14ac:dyDescent="0.25">
      <c r="B31" s="233"/>
      <c r="C31" s="294" t="s">
        <v>147</v>
      </c>
      <c r="D31" s="294"/>
      <c r="E31" s="292" t="s">
        <v>210</v>
      </c>
      <c r="F31" s="292"/>
      <c r="G31" s="238"/>
      <c r="H31" s="234"/>
    </row>
    <row r="32" spans="2:8" x14ac:dyDescent="0.25">
      <c r="B32" s="233"/>
      <c r="C32" s="223"/>
      <c r="D32" s="223"/>
      <c r="E32" s="224"/>
      <c r="F32" s="224"/>
      <c r="G32" s="238"/>
      <c r="H32" s="234"/>
    </row>
    <row r="33" spans="2:8" ht="16.5" x14ac:dyDescent="0.25">
      <c r="B33" s="307" t="s">
        <v>212</v>
      </c>
      <c r="C33" s="308"/>
      <c r="D33" s="308"/>
      <c r="E33" s="308"/>
      <c r="F33" s="308"/>
      <c r="G33" s="308"/>
      <c r="H33" s="309"/>
    </row>
    <row r="34" spans="2:8" ht="14.45" customHeight="1" thickBot="1" x14ac:dyDescent="0.3">
      <c r="B34" s="239"/>
      <c r="C34" s="228"/>
      <c r="D34" s="228"/>
      <c r="E34" s="228"/>
      <c r="F34" s="228"/>
      <c r="G34" s="228"/>
      <c r="H34" s="240"/>
    </row>
    <row r="35" spans="2:8" ht="14.45" customHeight="1" thickTop="1" x14ac:dyDescent="0.25">
      <c r="B35" s="239"/>
      <c r="C35" s="298" t="s">
        <v>165</v>
      </c>
      <c r="D35" s="299"/>
      <c r="E35" s="300" t="s">
        <v>166</v>
      </c>
      <c r="F35" s="301"/>
      <c r="G35" s="228"/>
      <c r="H35" s="240"/>
    </row>
    <row r="36" spans="2:8" ht="90" customHeight="1" x14ac:dyDescent="0.25">
      <c r="B36" s="239"/>
      <c r="C36" s="294" t="s">
        <v>180</v>
      </c>
      <c r="D36" s="294"/>
      <c r="E36" s="292" t="s">
        <v>213</v>
      </c>
      <c r="F36" s="292"/>
      <c r="G36" s="228"/>
      <c r="H36" s="240"/>
    </row>
    <row r="37" spans="2:8" ht="53.45" customHeight="1" x14ac:dyDescent="0.25">
      <c r="B37" s="239"/>
      <c r="C37" s="294" t="s">
        <v>152</v>
      </c>
      <c r="D37" s="294"/>
      <c r="E37" s="292" t="s">
        <v>238</v>
      </c>
      <c r="F37" s="292"/>
      <c r="G37" s="228"/>
      <c r="H37" s="240"/>
    </row>
    <row r="38" spans="2:8" ht="54" customHeight="1" x14ac:dyDescent="0.25">
      <c r="B38" s="239"/>
      <c r="C38" s="294" t="s">
        <v>47</v>
      </c>
      <c r="D38" s="294"/>
      <c r="E38" s="292" t="s">
        <v>239</v>
      </c>
      <c r="F38" s="292"/>
      <c r="G38" s="228"/>
      <c r="H38" s="240"/>
    </row>
    <row r="39" spans="2:8" ht="32.450000000000003" customHeight="1" x14ac:dyDescent="0.25">
      <c r="B39" s="239"/>
      <c r="C39" s="294" t="s">
        <v>214</v>
      </c>
      <c r="D39" s="294"/>
      <c r="E39" s="292" t="s">
        <v>215</v>
      </c>
      <c r="F39" s="292"/>
      <c r="G39" s="228"/>
      <c r="H39" s="240"/>
    </row>
    <row r="40" spans="2:8" ht="16.5" x14ac:dyDescent="0.25">
      <c r="B40" s="239"/>
      <c r="C40" s="228"/>
      <c r="D40" s="228"/>
      <c r="E40" s="228"/>
      <c r="F40" s="228"/>
      <c r="G40" s="228"/>
      <c r="H40" s="240"/>
    </row>
    <row r="41" spans="2:8" ht="18.600000000000001" customHeight="1" x14ac:dyDescent="0.25">
      <c r="B41" s="310" t="s">
        <v>196</v>
      </c>
      <c r="C41" s="311"/>
      <c r="D41" s="311"/>
      <c r="E41" s="311"/>
      <c r="F41" s="311"/>
      <c r="G41" s="311"/>
      <c r="H41" s="312"/>
    </row>
    <row r="42" spans="2:8" ht="18.600000000000001" customHeight="1" x14ac:dyDescent="0.25">
      <c r="B42" s="225"/>
      <c r="C42" s="226"/>
      <c r="D42" s="226"/>
      <c r="E42" s="226"/>
      <c r="F42" s="226"/>
      <c r="G42" s="226"/>
      <c r="H42" s="227"/>
    </row>
    <row r="43" spans="2:8" ht="18.600000000000001" customHeight="1" x14ac:dyDescent="0.25">
      <c r="B43" s="307" t="s">
        <v>192</v>
      </c>
      <c r="C43" s="308"/>
      <c r="D43" s="308"/>
      <c r="E43" s="308"/>
      <c r="F43" s="308"/>
      <c r="G43" s="308"/>
      <c r="H43" s="309"/>
    </row>
    <row r="44" spans="2:8" ht="18.600000000000001" customHeight="1" thickBot="1" x14ac:dyDescent="0.3">
      <c r="B44" s="178"/>
      <c r="C44" s="218"/>
      <c r="D44" s="218"/>
      <c r="E44" s="218"/>
      <c r="F44" s="218"/>
      <c r="G44" s="218"/>
      <c r="H44" s="219"/>
    </row>
    <row r="45" spans="2:8" ht="18.600000000000001" customHeight="1" thickTop="1" x14ac:dyDescent="0.25">
      <c r="B45" s="178"/>
      <c r="C45" s="298" t="s">
        <v>165</v>
      </c>
      <c r="D45" s="299"/>
      <c r="E45" s="300" t="s">
        <v>166</v>
      </c>
      <c r="F45" s="301"/>
      <c r="G45" s="218"/>
      <c r="H45" s="219"/>
    </row>
    <row r="46" spans="2:8" ht="53.1" customHeight="1" x14ac:dyDescent="0.25">
      <c r="B46" s="178"/>
      <c r="C46" s="294" t="s">
        <v>155</v>
      </c>
      <c r="D46" s="294"/>
      <c r="E46" s="292" t="s">
        <v>171</v>
      </c>
      <c r="F46" s="292"/>
      <c r="G46" s="218"/>
      <c r="H46" s="219"/>
    </row>
    <row r="47" spans="2:8" ht="54" customHeight="1" x14ac:dyDescent="0.25">
      <c r="B47" s="178"/>
      <c r="C47" s="294" t="s">
        <v>73</v>
      </c>
      <c r="D47" s="294"/>
      <c r="E47" s="292" t="s">
        <v>216</v>
      </c>
      <c r="F47" s="292"/>
      <c r="G47" s="218"/>
      <c r="H47" s="219"/>
    </row>
    <row r="48" spans="2:8" ht="51.95" customHeight="1" x14ac:dyDescent="0.25">
      <c r="B48" s="178"/>
      <c r="C48" s="294" t="s">
        <v>74</v>
      </c>
      <c r="D48" s="294"/>
      <c r="E48" s="292" t="s">
        <v>218</v>
      </c>
      <c r="F48" s="292"/>
      <c r="G48" s="218"/>
      <c r="H48" s="219"/>
    </row>
    <row r="49" spans="2:8" ht="53.45" customHeight="1" x14ac:dyDescent="0.25">
      <c r="B49" s="178"/>
      <c r="C49" s="294" t="s">
        <v>96</v>
      </c>
      <c r="D49" s="294"/>
      <c r="E49" s="292" t="s">
        <v>218</v>
      </c>
      <c r="F49" s="292"/>
      <c r="G49" s="218"/>
      <c r="H49" s="219"/>
    </row>
    <row r="50" spans="2:8" ht="48.6" customHeight="1" x14ac:dyDescent="0.25">
      <c r="B50" s="178"/>
      <c r="C50" s="294" t="s">
        <v>75</v>
      </c>
      <c r="D50" s="294"/>
      <c r="E50" s="292" t="s">
        <v>219</v>
      </c>
      <c r="F50" s="292"/>
      <c r="G50" s="218"/>
      <c r="H50" s="219"/>
    </row>
    <row r="51" spans="2:8" ht="49.5" customHeight="1" x14ac:dyDescent="0.25">
      <c r="B51" s="178"/>
      <c r="C51" s="294" t="s">
        <v>76</v>
      </c>
      <c r="D51" s="294"/>
      <c r="E51" s="292" t="s">
        <v>217</v>
      </c>
      <c r="F51" s="292"/>
      <c r="G51" s="218"/>
      <c r="H51" s="219"/>
    </row>
    <row r="52" spans="2:8" ht="57" customHeight="1" x14ac:dyDescent="0.25">
      <c r="B52" s="178"/>
      <c r="C52" s="294" t="s">
        <v>92</v>
      </c>
      <c r="D52" s="294"/>
      <c r="E52" s="292" t="s">
        <v>222</v>
      </c>
      <c r="F52" s="292"/>
      <c r="G52" s="218"/>
      <c r="H52" s="219"/>
    </row>
    <row r="53" spans="2:8" ht="36" customHeight="1" x14ac:dyDescent="0.25">
      <c r="B53" s="178"/>
      <c r="C53" s="294" t="s">
        <v>95</v>
      </c>
      <c r="D53" s="294"/>
      <c r="E53" s="292" t="s">
        <v>220</v>
      </c>
      <c r="F53" s="292"/>
      <c r="G53" s="218"/>
      <c r="H53" s="219"/>
    </row>
    <row r="54" spans="2:8" ht="39.950000000000003" customHeight="1" x14ac:dyDescent="0.25">
      <c r="B54" s="178"/>
      <c r="C54" s="294" t="s">
        <v>99</v>
      </c>
      <c r="D54" s="294"/>
      <c r="E54" s="292" t="s">
        <v>221</v>
      </c>
      <c r="F54" s="292"/>
      <c r="G54" s="218"/>
      <c r="H54" s="219"/>
    </row>
    <row r="55" spans="2:8" ht="29.45" customHeight="1" x14ac:dyDescent="0.25">
      <c r="B55" s="178"/>
      <c r="C55" s="294" t="s">
        <v>10</v>
      </c>
      <c r="D55" s="294"/>
      <c r="E55" s="292" t="s">
        <v>183</v>
      </c>
      <c r="F55" s="292"/>
      <c r="G55" s="218"/>
      <c r="H55" s="219"/>
    </row>
    <row r="56" spans="2:8" ht="18.600000000000001" customHeight="1" x14ac:dyDescent="0.25">
      <c r="B56" s="178"/>
      <c r="C56" s="218"/>
      <c r="D56" s="218"/>
      <c r="E56" s="218"/>
      <c r="F56" s="218"/>
      <c r="G56" s="218"/>
      <c r="H56" s="219"/>
    </row>
    <row r="57" spans="2:8" ht="18.600000000000001" customHeight="1" x14ac:dyDescent="0.25">
      <c r="B57" s="304" t="s">
        <v>195</v>
      </c>
      <c r="C57" s="305"/>
      <c r="D57" s="305"/>
      <c r="E57" s="305"/>
      <c r="F57" s="305"/>
      <c r="G57" s="305"/>
      <c r="H57" s="306"/>
    </row>
    <row r="58" spans="2:8" ht="18.600000000000001" customHeight="1" x14ac:dyDescent="0.25">
      <c r="B58" s="178"/>
      <c r="C58" s="218"/>
      <c r="D58" s="218"/>
      <c r="E58" s="218"/>
      <c r="F58" s="218"/>
      <c r="G58" s="218"/>
      <c r="H58" s="219"/>
    </row>
    <row r="59" spans="2:8" ht="18.600000000000001" customHeight="1" x14ac:dyDescent="0.25">
      <c r="B59" s="295" t="s">
        <v>193</v>
      </c>
      <c r="C59" s="296"/>
      <c r="D59" s="296"/>
      <c r="E59" s="296"/>
      <c r="F59" s="296"/>
      <c r="G59" s="296"/>
      <c r="H59" s="297"/>
    </row>
    <row r="60" spans="2:8" ht="18.600000000000001" customHeight="1" x14ac:dyDescent="0.25">
      <c r="B60" s="212"/>
      <c r="C60" s="213"/>
      <c r="D60" s="213"/>
      <c r="E60" s="213"/>
      <c r="F60" s="213"/>
      <c r="G60" s="213"/>
      <c r="H60" s="214"/>
    </row>
    <row r="61" spans="2:8" ht="30" customHeight="1" x14ac:dyDescent="0.25">
      <c r="B61" s="307" t="s">
        <v>194</v>
      </c>
      <c r="C61" s="308"/>
      <c r="D61" s="308"/>
      <c r="E61" s="308"/>
      <c r="F61" s="308"/>
      <c r="G61" s="308"/>
      <c r="H61" s="309"/>
    </row>
    <row r="62" spans="2:8" ht="17.25" thickBot="1" x14ac:dyDescent="0.3">
      <c r="B62" s="178"/>
      <c r="C62" s="218"/>
      <c r="D62" s="218"/>
      <c r="E62" s="218"/>
      <c r="F62" s="218"/>
      <c r="G62" s="218"/>
      <c r="H62" s="219"/>
    </row>
    <row r="63" spans="2:8" ht="30" customHeight="1" thickTop="1" x14ac:dyDescent="0.25">
      <c r="B63" s="178"/>
      <c r="C63" s="298" t="s">
        <v>165</v>
      </c>
      <c r="D63" s="299"/>
      <c r="E63" s="300" t="s">
        <v>166</v>
      </c>
      <c r="F63" s="301"/>
      <c r="G63" s="218"/>
      <c r="H63" s="219"/>
    </row>
    <row r="64" spans="2:8" ht="30" customHeight="1" x14ac:dyDescent="0.25">
      <c r="B64" s="178"/>
      <c r="C64" s="294" t="s">
        <v>106</v>
      </c>
      <c r="D64" s="294"/>
      <c r="E64" s="292" t="s">
        <v>223</v>
      </c>
      <c r="F64" s="292"/>
      <c r="G64" s="218"/>
      <c r="H64" s="219"/>
    </row>
    <row r="65" spans="2:8" ht="44.45" customHeight="1" x14ac:dyDescent="0.25">
      <c r="B65" s="178"/>
      <c r="C65" s="294" t="s">
        <v>107</v>
      </c>
      <c r="D65" s="294"/>
      <c r="E65" s="292" t="s">
        <v>224</v>
      </c>
      <c r="F65" s="292"/>
      <c r="G65" s="218"/>
      <c r="H65" s="219"/>
    </row>
    <row r="66" spans="2:8" ht="51" customHeight="1" x14ac:dyDescent="0.25">
      <c r="B66" s="178"/>
      <c r="C66" s="294" t="s">
        <v>158</v>
      </c>
      <c r="D66" s="294"/>
      <c r="E66" s="292" t="s">
        <v>225</v>
      </c>
      <c r="F66" s="292"/>
      <c r="G66" s="218"/>
      <c r="H66" s="219"/>
    </row>
    <row r="67" spans="2:8" ht="84.75" customHeight="1" x14ac:dyDescent="0.25">
      <c r="B67" s="178"/>
      <c r="C67" s="294" t="s">
        <v>226</v>
      </c>
      <c r="D67" s="294"/>
      <c r="E67" s="292" t="s">
        <v>172</v>
      </c>
      <c r="F67" s="292"/>
      <c r="G67" s="218"/>
      <c r="H67" s="219"/>
    </row>
    <row r="68" spans="2:8" ht="15.75" customHeight="1" x14ac:dyDescent="0.25">
      <c r="B68" s="178"/>
      <c r="C68" s="294" t="s">
        <v>130</v>
      </c>
      <c r="D68" s="294"/>
      <c r="E68" s="292" t="s">
        <v>228</v>
      </c>
      <c r="F68" s="292"/>
      <c r="G68" s="218"/>
      <c r="H68" s="219"/>
    </row>
    <row r="69" spans="2:8" ht="30" customHeight="1" x14ac:dyDescent="0.25">
      <c r="B69" s="178"/>
      <c r="C69" s="294" t="s">
        <v>229</v>
      </c>
      <c r="D69" s="294"/>
      <c r="E69" s="292" t="s">
        <v>230</v>
      </c>
      <c r="F69" s="292"/>
      <c r="G69" s="218"/>
      <c r="H69" s="219"/>
    </row>
    <row r="70" spans="2:8" ht="30" customHeight="1" x14ac:dyDescent="0.25">
      <c r="B70" s="178"/>
      <c r="C70" s="294" t="s">
        <v>231</v>
      </c>
      <c r="D70" s="294"/>
      <c r="E70" s="292" t="s">
        <v>232</v>
      </c>
      <c r="F70" s="292"/>
      <c r="G70" s="218"/>
      <c r="H70" s="219"/>
    </row>
    <row r="71" spans="2:8" ht="53.45" customHeight="1" x14ac:dyDescent="0.25">
      <c r="B71" s="178"/>
      <c r="C71" s="294" t="s">
        <v>114</v>
      </c>
      <c r="D71" s="294"/>
      <c r="E71" s="292" t="s">
        <v>227</v>
      </c>
      <c r="F71" s="292"/>
      <c r="G71" s="218"/>
      <c r="H71" s="219"/>
    </row>
    <row r="72" spans="2:8" ht="30" customHeight="1" x14ac:dyDescent="0.25">
      <c r="B72" s="178"/>
      <c r="C72" s="218"/>
      <c r="D72" s="218"/>
      <c r="E72" s="218"/>
      <c r="F72" s="218"/>
      <c r="G72" s="218"/>
      <c r="H72" s="219"/>
    </row>
    <row r="73" spans="2:8" ht="18.600000000000001" customHeight="1" x14ac:dyDescent="0.25">
      <c r="B73" s="295" t="s">
        <v>197</v>
      </c>
      <c r="C73" s="296"/>
      <c r="D73" s="296"/>
      <c r="E73" s="296"/>
      <c r="F73" s="296"/>
      <c r="G73" s="296"/>
      <c r="H73" s="297"/>
    </row>
    <row r="74" spans="2:8" ht="18.600000000000001" customHeight="1" x14ac:dyDescent="0.25">
      <c r="B74" s="220"/>
      <c r="C74" s="221"/>
      <c r="D74" s="221"/>
      <c r="E74" s="221"/>
      <c r="F74" s="221"/>
      <c r="G74" s="221"/>
      <c r="H74" s="222"/>
    </row>
    <row r="75" spans="2:8" ht="18.600000000000001" customHeight="1" x14ac:dyDescent="0.25">
      <c r="B75" s="295" t="s">
        <v>255</v>
      </c>
      <c r="C75" s="296"/>
      <c r="D75" s="296"/>
      <c r="E75" s="296"/>
      <c r="F75" s="296"/>
      <c r="G75" s="296"/>
      <c r="H75" s="297"/>
    </row>
    <row r="76" spans="2:8" ht="16.5" x14ac:dyDescent="0.25">
      <c r="B76" s="178"/>
      <c r="C76" s="241"/>
      <c r="D76" s="241"/>
      <c r="E76" s="241"/>
      <c r="F76" s="241"/>
      <c r="G76" s="241"/>
      <c r="H76" s="179"/>
    </row>
    <row r="77" spans="2:8" ht="16.5" x14ac:dyDescent="0.25">
      <c r="B77" s="178"/>
      <c r="C77" s="241"/>
      <c r="D77" s="241"/>
      <c r="E77" s="241"/>
      <c r="F77" s="241"/>
      <c r="G77" s="241"/>
      <c r="H77" s="179"/>
    </row>
    <row r="78" spans="2:8" ht="16.5" x14ac:dyDescent="0.25">
      <c r="B78" s="178" t="s">
        <v>235</v>
      </c>
      <c r="C78" s="241"/>
      <c r="D78" s="241"/>
      <c r="E78" s="241"/>
      <c r="F78" s="241"/>
      <c r="G78" s="241"/>
      <c r="H78" s="179"/>
    </row>
    <row r="79" spans="2:8" ht="16.5" x14ac:dyDescent="0.25">
      <c r="B79" s="178"/>
      <c r="C79" s="241"/>
      <c r="D79" s="241"/>
      <c r="E79" s="241"/>
      <c r="F79" s="241"/>
      <c r="G79" s="241"/>
      <c r="H79" s="179"/>
    </row>
    <row r="80" spans="2:8" ht="15.75" thickBot="1" x14ac:dyDescent="0.3">
      <c r="B80" s="233"/>
      <c r="C80" s="238"/>
      <c r="D80" s="242"/>
      <c r="E80" s="243"/>
      <c r="F80" s="243"/>
      <c r="G80" s="244"/>
      <c r="H80" s="234"/>
    </row>
    <row r="81" spans="2:8" ht="15.75" thickTop="1" x14ac:dyDescent="0.25">
      <c r="B81" s="245" t="s">
        <v>236</v>
      </c>
      <c r="C81" s="331" t="s">
        <v>165</v>
      </c>
      <c r="D81" s="299"/>
      <c r="E81" s="302" t="s">
        <v>166</v>
      </c>
      <c r="F81" s="303"/>
      <c r="G81" s="238"/>
      <c r="H81" s="234"/>
    </row>
    <row r="82" spans="2:8" s="177" customFormat="1" ht="27.75" customHeight="1" x14ac:dyDescent="0.25">
      <c r="B82" s="249">
        <v>2</v>
      </c>
      <c r="C82" s="293" t="s">
        <v>167</v>
      </c>
      <c r="D82" s="293"/>
      <c r="E82" s="292" t="s">
        <v>168</v>
      </c>
      <c r="F82" s="292"/>
      <c r="G82" s="246"/>
      <c r="H82" s="180"/>
    </row>
    <row r="83" spans="2:8" s="177" customFormat="1" ht="17.25" customHeight="1" x14ac:dyDescent="0.25">
      <c r="B83" s="249">
        <v>2</v>
      </c>
      <c r="C83" s="293" t="s">
        <v>198</v>
      </c>
      <c r="D83" s="293"/>
      <c r="E83" s="292" t="s">
        <v>169</v>
      </c>
      <c r="F83" s="292"/>
      <c r="G83" s="246"/>
      <c r="H83" s="180"/>
    </row>
    <row r="84" spans="2:8" s="177" customFormat="1" ht="81" customHeight="1" x14ac:dyDescent="0.25">
      <c r="B84" s="249">
        <v>2</v>
      </c>
      <c r="C84" s="293" t="s">
        <v>200</v>
      </c>
      <c r="D84" s="293"/>
      <c r="E84" s="292" t="s">
        <v>170</v>
      </c>
      <c r="F84" s="292"/>
      <c r="G84" s="246"/>
      <c r="H84" s="180"/>
    </row>
    <row r="85" spans="2:8" s="177" customFormat="1" ht="78" customHeight="1" x14ac:dyDescent="0.25">
      <c r="B85" s="249">
        <v>2</v>
      </c>
      <c r="C85" s="294" t="s">
        <v>61</v>
      </c>
      <c r="D85" s="294"/>
      <c r="E85" s="292" t="s">
        <v>211</v>
      </c>
      <c r="F85" s="292"/>
      <c r="G85" s="246"/>
      <c r="H85" s="180"/>
    </row>
    <row r="86" spans="2:8" s="177" customFormat="1" ht="43.5" customHeight="1" x14ac:dyDescent="0.25">
      <c r="B86" s="249">
        <v>2</v>
      </c>
      <c r="C86" s="294" t="s">
        <v>201</v>
      </c>
      <c r="D86" s="294"/>
      <c r="E86" s="292" t="s">
        <v>202</v>
      </c>
      <c r="F86" s="292"/>
      <c r="G86" s="246"/>
      <c r="H86" s="180"/>
    </row>
    <row r="87" spans="2:8" s="177" customFormat="1" ht="42" customHeight="1" x14ac:dyDescent="0.25">
      <c r="B87" s="249">
        <v>2</v>
      </c>
      <c r="C87" s="294" t="s">
        <v>203</v>
      </c>
      <c r="D87" s="294"/>
      <c r="E87" s="292" t="s">
        <v>204</v>
      </c>
      <c r="F87" s="292"/>
      <c r="G87" s="246"/>
      <c r="H87" s="180"/>
    </row>
    <row r="88" spans="2:8" s="177" customFormat="1" ht="88.5" customHeight="1" x14ac:dyDescent="0.25">
      <c r="B88" s="249">
        <v>2</v>
      </c>
      <c r="C88" s="294" t="s">
        <v>33</v>
      </c>
      <c r="D88" s="294"/>
      <c r="E88" s="292" t="s">
        <v>233</v>
      </c>
      <c r="F88" s="292"/>
      <c r="G88" s="246"/>
      <c r="H88" s="180"/>
    </row>
    <row r="89" spans="2:8" s="177" customFormat="1" ht="114" customHeight="1" x14ac:dyDescent="0.25">
      <c r="B89" s="249">
        <v>2</v>
      </c>
      <c r="C89" s="294" t="s">
        <v>206</v>
      </c>
      <c r="D89" s="294"/>
      <c r="E89" s="292" t="s">
        <v>207</v>
      </c>
      <c r="F89" s="292"/>
      <c r="G89" s="246"/>
      <c r="H89" s="180"/>
    </row>
    <row r="90" spans="2:8" s="177" customFormat="1" ht="93.95" customHeight="1" x14ac:dyDescent="0.25">
      <c r="B90" s="249">
        <v>2</v>
      </c>
      <c r="C90" s="294" t="s">
        <v>208</v>
      </c>
      <c r="D90" s="294"/>
      <c r="E90" s="292" t="s">
        <v>209</v>
      </c>
      <c r="F90" s="292"/>
      <c r="G90" s="246"/>
      <c r="H90" s="180"/>
    </row>
    <row r="91" spans="2:8" s="177" customFormat="1" x14ac:dyDescent="0.25">
      <c r="B91" s="249">
        <v>2</v>
      </c>
      <c r="C91" s="294" t="s">
        <v>147</v>
      </c>
      <c r="D91" s="294"/>
      <c r="E91" s="292" t="s">
        <v>210</v>
      </c>
      <c r="F91" s="292"/>
      <c r="G91" s="246"/>
      <c r="H91" s="180"/>
    </row>
    <row r="92" spans="2:8" s="177" customFormat="1" ht="66.599999999999994" customHeight="1" x14ac:dyDescent="0.25">
      <c r="B92" s="249">
        <v>3</v>
      </c>
      <c r="C92" s="294" t="s">
        <v>180</v>
      </c>
      <c r="D92" s="294"/>
      <c r="E92" s="292" t="s">
        <v>213</v>
      </c>
      <c r="F92" s="292"/>
      <c r="G92" s="246"/>
      <c r="H92" s="180"/>
    </row>
    <row r="93" spans="2:8" s="177" customFormat="1" ht="66.599999999999994" customHeight="1" x14ac:dyDescent="0.25">
      <c r="B93" s="249">
        <v>3</v>
      </c>
      <c r="C93" s="294" t="s">
        <v>152</v>
      </c>
      <c r="D93" s="294"/>
      <c r="E93" s="292" t="s">
        <v>238</v>
      </c>
      <c r="F93" s="292"/>
      <c r="G93" s="246"/>
      <c r="H93" s="180"/>
    </row>
    <row r="94" spans="2:8" s="177" customFormat="1" ht="62.45" customHeight="1" x14ac:dyDescent="0.25">
      <c r="B94" s="249">
        <v>3</v>
      </c>
      <c r="C94" s="294" t="s">
        <v>47</v>
      </c>
      <c r="D94" s="294"/>
      <c r="E94" s="292" t="s">
        <v>239</v>
      </c>
      <c r="F94" s="292"/>
      <c r="G94" s="246"/>
      <c r="H94" s="180"/>
    </row>
    <row r="95" spans="2:8" s="177" customFormat="1" ht="38.450000000000003" customHeight="1" x14ac:dyDescent="0.25">
      <c r="B95" s="249">
        <v>3</v>
      </c>
      <c r="C95" s="294" t="s">
        <v>214</v>
      </c>
      <c r="D95" s="294"/>
      <c r="E95" s="292" t="s">
        <v>215</v>
      </c>
      <c r="F95" s="292"/>
      <c r="G95" s="246"/>
      <c r="H95" s="180"/>
    </row>
    <row r="96" spans="2:8" ht="59.25" customHeight="1" x14ac:dyDescent="0.25">
      <c r="B96" s="250">
        <v>5</v>
      </c>
      <c r="C96" s="294" t="s">
        <v>155</v>
      </c>
      <c r="D96" s="294"/>
      <c r="E96" s="292" t="s">
        <v>234</v>
      </c>
      <c r="F96" s="292"/>
      <c r="G96" s="238"/>
      <c r="H96" s="234"/>
    </row>
    <row r="97" spans="2:8" ht="59.25" customHeight="1" x14ac:dyDescent="0.25">
      <c r="B97" s="250">
        <v>5</v>
      </c>
      <c r="C97" s="294" t="s">
        <v>73</v>
      </c>
      <c r="D97" s="294"/>
      <c r="E97" s="292" t="s">
        <v>216</v>
      </c>
      <c r="F97" s="292"/>
      <c r="G97" s="238"/>
      <c r="H97" s="234"/>
    </row>
    <row r="98" spans="2:8" ht="59.25" customHeight="1" x14ac:dyDescent="0.25">
      <c r="B98" s="250">
        <v>5</v>
      </c>
      <c r="C98" s="294" t="s">
        <v>74</v>
      </c>
      <c r="D98" s="294"/>
      <c r="E98" s="292" t="s">
        <v>218</v>
      </c>
      <c r="F98" s="292"/>
      <c r="G98" s="238"/>
      <c r="H98" s="234"/>
    </row>
    <row r="99" spans="2:8" ht="59.25" customHeight="1" x14ac:dyDescent="0.25">
      <c r="B99" s="250">
        <v>5</v>
      </c>
      <c r="C99" s="294" t="s">
        <v>96</v>
      </c>
      <c r="D99" s="294"/>
      <c r="E99" s="292" t="s">
        <v>218</v>
      </c>
      <c r="F99" s="292"/>
      <c r="G99" s="238"/>
      <c r="H99" s="234"/>
    </row>
    <row r="100" spans="2:8" ht="47.45" customHeight="1" x14ac:dyDescent="0.25">
      <c r="B100" s="250">
        <v>5</v>
      </c>
      <c r="C100" s="294" t="s">
        <v>75</v>
      </c>
      <c r="D100" s="294"/>
      <c r="E100" s="292" t="s">
        <v>219</v>
      </c>
      <c r="F100" s="292"/>
      <c r="G100" s="238"/>
      <c r="H100" s="234"/>
    </row>
    <row r="101" spans="2:8" ht="45.6" customHeight="1" x14ac:dyDescent="0.25">
      <c r="B101" s="250">
        <v>5</v>
      </c>
      <c r="C101" s="294" t="s">
        <v>76</v>
      </c>
      <c r="D101" s="294"/>
      <c r="E101" s="292" t="s">
        <v>217</v>
      </c>
      <c r="F101" s="292"/>
      <c r="G101" s="238"/>
      <c r="H101" s="234"/>
    </row>
    <row r="102" spans="2:8" ht="66" customHeight="1" x14ac:dyDescent="0.25">
      <c r="B102" s="250">
        <v>5</v>
      </c>
      <c r="C102" s="294" t="s">
        <v>92</v>
      </c>
      <c r="D102" s="294"/>
      <c r="E102" s="292" t="s">
        <v>222</v>
      </c>
      <c r="F102" s="292"/>
      <c r="G102" s="238"/>
      <c r="H102" s="234"/>
    </row>
    <row r="103" spans="2:8" ht="33.6" customHeight="1" x14ac:dyDescent="0.25">
      <c r="B103" s="250">
        <v>5</v>
      </c>
      <c r="C103" s="294" t="s">
        <v>95</v>
      </c>
      <c r="D103" s="294"/>
      <c r="E103" s="292" t="s">
        <v>220</v>
      </c>
      <c r="F103" s="292"/>
      <c r="G103" s="238"/>
      <c r="H103" s="234"/>
    </row>
    <row r="104" spans="2:8" ht="39" customHeight="1" x14ac:dyDescent="0.25">
      <c r="B104" s="250">
        <v>5</v>
      </c>
      <c r="C104" s="294" t="s">
        <v>99</v>
      </c>
      <c r="D104" s="294"/>
      <c r="E104" s="292" t="s">
        <v>221</v>
      </c>
      <c r="F104" s="292"/>
      <c r="G104" s="238"/>
      <c r="H104" s="234"/>
    </row>
    <row r="105" spans="2:8" ht="27.75" customHeight="1" x14ac:dyDescent="0.25">
      <c r="B105" s="250">
        <v>5</v>
      </c>
      <c r="C105" s="294" t="s">
        <v>10</v>
      </c>
      <c r="D105" s="294"/>
      <c r="E105" s="292" t="s">
        <v>183</v>
      </c>
      <c r="F105" s="292"/>
      <c r="G105" s="238"/>
      <c r="H105" s="234"/>
    </row>
    <row r="106" spans="2:8" ht="24.95" customHeight="1" x14ac:dyDescent="0.25">
      <c r="B106" s="250">
        <v>8</v>
      </c>
      <c r="C106" s="294" t="s">
        <v>106</v>
      </c>
      <c r="D106" s="294"/>
      <c r="E106" s="292" t="s">
        <v>223</v>
      </c>
      <c r="F106" s="292"/>
      <c r="G106" s="238"/>
      <c r="H106" s="234"/>
    </row>
    <row r="107" spans="2:8" ht="46.5" customHeight="1" x14ac:dyDescent="0.25">
      <c r="B107" s="250">
        <v>8</v>
      </c>
      <c r="C107" s="294" t="s">
        <v>307</v>
      </c>
      <c r="D107" s="294"/>
      <c r="E107" s="292" t="s">
        <v>224</v>
      </c>
      <c r="F107" s="292"/>
      <c r="G107" s="238"/>
      <c r="H107" s="234"/>
    </row>
    <row r="108" spans="2:8" ht="46.5" customHeight="1" x14ac:dyDescent="0.25">
      <c r="B108" s="250">
        <v>8</v>
      </c>
      <c r="C108" s="294" t="s">
        <v>158</v>
      </c>
      <c r="D108" s="294"/>
      <c r="E108" s="292" t="s">
        <v>225</v>
      </c>
      <c r="F108" s="292"/>
      <c r="G108" s="238"/>
      <c r="H108" s="234"/>
    </row>
    <row r="109" spans="2:8" s="177" customFormat="1" ht="89.25" customHeight="1" x14ac:dyDescent="0.25">
      <c r="B109" s="249">
        <v>8</v>
      </c>
      <c r="C109" s="294" t="s">
        <v>226</v>
      </c>
      <c r="D109" s="294"/>
      <c r="E109" s="292" t="s">
        <v>172</v>
      </c>
      <c r="F109" s="292"/>
      <c r="G109" s="246"/>
      <c r="H109" s="180"/>
    </row>
    <row r="110" spans="2:8" s="177" customFormat="1" ht="33.950000000000003" customHeight="1" x14ac:dyDescent="0.25">
      <c r="B110" s="249">
        <v>8</v>
      </c>
      <c r="C110" s="294" t="s">
        <v>130</v>
      </c>
      <c r="D110" s="294"/>
      <c r="E110" s="292" t="s">
        <v>228</v>
      </c>
      <c r="F110" s="292"/>
      <c r="G110" s="246"/>
      <c r="H110" s="180"/>
    </row>
    <row r="111" spans="2:8" s="177" customFormat="1" ht="33.950000000000003" customHeight="1" x14ac:dyDescent="0.25">
      <c r="B111" s="249">
        <v>8</v>
      </c>
      <c r="C111" s="294" t="s">
        <v>229</v>
      </c>
      <c r="D111" s="294"/>
      <c r="E111" s="292" t="s">
        <v>230</v>
      </c>
      <c r="F111" s="292"/>
      <c r="G111" s="246"/>
      <c r="H111" s="180"/>
    </row>
    <row r="112" spans="2:8" s="177" customFormat="1" ht="36.75" customHeight="1" x14ac:dyDescent="0.25">
      <c r="B112" s="249">
        <v>8</v>
      </c>
      <c r="C112" s="294" t="s">
        <v>231</v>
      </c>
      <c r="D112" s="294"/>
      <c r="E112" s="292" t="s">
        <v>232</v>
      </c>
      <c r="F112" s="292"/>
      <c r="G112" s="246"/>
      <c r="H112" s="180"/>
    </row>
    <row r="113" spans="2:8" s="177" customFormat="1" ht="67.5" customHeight="1" x14ac:dyDescent="0.25">
      <c r="B113" s="249">
        <v>8</v>
      </c>
      <c r="C113" s="294" t="s">
        <v>114</v>
      </c>
      <c r="D113" s="294"/>
      <c r="E113" s="292" t="s">
        <v>227</v>
      </c>
      <c r="F113" s="292"/>
      <c r="G113" s="246"/>
      <c r="H113" s="180"/>
    </row>
    <row r="114" spans="2:8" ht="6.75" customHeight="1" thickBot="1" x14ac:dyDescent="0.3">
      <c r="B114" s="233"/>
      <c r="C114" s="313"/>
      <c r="D114" s="314"/>
      <c r="E114" s="315"/>
      <c r="F114" s="316"/>
      <c r="G114" s="238"/>
      <c r="H114" s="234"/>
    </row>
    <row r="115" spans="2:8" ht="15.75" thickTop="1" x14ac:dyDescent="0.25">
      <c r="B115" s="233"/>
      <c r="C115" s="247"/>
      <c r="D115" s="247"/>
      <c r="E115" s="248"/>
      <c r="F115" s="248"/>
      <c r="G115" s="238"/>
      <c r="H115" s="234"/>
    </row>
    <row r="116" spans="2:8" ht="15.75" thickBot="1" x14ac:dyDescent="0.3">
      <c r="B116" s="235"/>
      <c r="C116" s="236"/>
      <c r="D116" s="236"/>
      <c r="E116" s="236"/>
      <c r="F116" s="236"/>
      <c r="G116" s="236"/>
      <c r="H116" s="237"/>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zoomScale="60" zoomScaleNormal="60" workbookViewId="0">
      <selection activeCell="A17" sqref="A17:XFD31"/>
    </sheetView>
  </sheetViews>
  <sheetFormatPr baseColWidth="10" defaultColWidth="11.42578125" defaultRowHeight="14.25" x14ac:dyDescent="0.25"/>
  <cols>
    <col min="1" max="1" width="23.28515625" style="10" customWidth="1" collapsed="1"/>
    <col min="2" max="2" width="34" style="10" customWidth="1" collapsed="1"/>
    <col min="3" max="4" width="37" style="10" customWidth="1" collapsed="1"/>
    <col min="5" max="5" width="61.8554687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38"/>
      <c r="B1" s="340" t="s">
        <v>256</v>
      </c>
      <c r="C1" s="340"/>
      <c r="D1" s="340"/>
      <c r="E1" s="340"/>
      <c r="F1" s="340"/>
      <c r="G1" s="340"/>
      <c r="H1" s="340"/>
      <c r="I1" s="203" t="s">
        <v>258</v>
      </c>
    </row>
    <row r="2" spans="1:9" s="9" customFormat="1" ht="21" customHeight="1" x14ac:dyDescent="0.2">
      <c r="A2" s="338"/>
      <c r="B2" s="340"/>
      <c r="C2" s="340"/>
      <c r="D2" s="340"/>
      <c r="E2" s="340"/>
      <c r="F2" s="340"/>
      <c r="G2" s="340"/>
      <c r="H2" s="340"/>
      <c r="I2" s="203" t="s">
        <v>259</v>
      </c>
    </row>
    <row r="3" spans="1:9" s="9" customFormat="1" ht="21" customHeight="1" x14ac:dyDescent="0.2">
      <c r="A3" s="338"/>
      <c r="B3" s="340"/>
      <c r="C3" s="340"/>
      <c r="D3" s="340"/>
      <c r="E3" s="340"/>
      <c r="F3" s="340"/>
      <c r="G3" s="340"/>
      <c r="H3" s="340"/>
      <c r="I3" s="203" t="s">
        <v>257</v>
      </c>
    </row>
    <row r="4" spans="1:9" s="9" customFormat="1" ht="21" customHeight="1" x14ac:dyDescent="0.2">
      <c r="A4" s="338"/>
      <c r="B4" s="340"/>
      <c r="C4" s="340"/>
      <c r="D4" s="340"/>
      <c r="E4" s="340"/>
      <c r="F4" s="340"/>
      <c r="G4" s="340"/>
      <c r="H4" s="340"/>
      <c r="I4" s="203" t="s">
        <v>254</v>
      </c>
    </row>
    <row r="5" spans="1:9" s="9" customFormat="1" ht="3.95" customHeight="1" x14ac:dyDescent="0.2">
      <c r="A5" s="200"/>
      <c r="B5" s="200"/>
      <c r="C5" s="201"/>
      <c r="D5" s="202"/>
      <c r="G5" s="157"/>
      <c r="H5" s="157"/>
      <c r="I5" s="157"/>
    </row>
    <row r="6" spans="1:9" ht="23.25" customHeight="1" x14ac:dyDescent="0.25">
      <c r="A6" s="15" t="s">
        <v>137</v>
      </c>
      <c r="B6" s="341" t="s">
        <v>313</v>
      </c>
      <c r="C6" s="342"/>
      <c r="D6" s="342"/>
      <c r="E6" s="342"/>
      <c r="F6" s="342"/>
      <c r="G6" s="342"/>
      <c r="H6" s="342"/>
      <c r="I6" s="343"/>
    </row>
    <row r="7" spans="1:9" ht="34.5" customHeight="1" x14ac:dyDescent="0.25">
      <c r="A7" s="15" t="s">
        <v>138</v>
      </c>
      <c r="B7" s="341" t="s">
        <v>306</v>
      </c>
      <c r="C7" s="342"/>
      <c r="D7" s="342"/>
      <c r="E7" s="342"/>
      <c r="F7" s="342"/>
      <c r="G7" s="342"/>
      <c r="H7" s="342"/>
      <c r="I7" s="343"/>
    </row>
    <row r="8" spans="1:9" ht="5.25" customHeight="1" x14ac:dyDescent="0.25">
      <c r="A8" s="195"/>
      <c r="B8" s="197"/>
      <c r="C8" s="197"/>
      <c r="D8" s="198"/>
      <c r="E8" s="199"/>
      <c r="F8" s="196"/>
      <c r="G8" s="199"/>
    </row>
    <row r="9" spans="1:9" ht="21" customHeight="1" x14ac:dyDescent="0.25">
      <c r="A9" s="339" t="s">
        <v>199</v>
      </c>
      <c r="B9" s="339" t="s">
        <v>61</v>
      </c>
      <c r="C9" s="339" t="s">
        <v>119</v>
      </c>
      <c r="D9" s="339" t="s">
        <v>118</v>
      </c>
      <c r="E9" s="339" t="s">
        <v>33</v>
      </c>
      <c r="F9" s="339" t="s">
        <v>34</v>
      </c>
      <c r="G9" s="339"/>
    </row>
    <row r="10" spans="1:9" ht="42" customHeight="1" x14ac:dyDescent="0.25">
      <c r="A10" s="339"/>
      <c r="B10" s="339"/>
      <c r="C10" s="339"/>
      <c r="D10" s="339"/>
      <c r="E10" s="339"/>
      <c r="F10" s="141" t="s">
        <v>8</v>
      </c>
      <c r="G10" s="141" t="s">
        <v>148</v>
      </c>
      <c r="H10" s="141" t="s">
        <v>149</v>
      </c>
      <c r="I10" s="141" t="s">
        <v>147</v>
      </c>
    </row>
    <row r="11" spans="1:9" s="11" customFormat="1" ht="112.5" customHeight="1" x14ac:dyDescent="0.25">
      <c r="A11" s="2" t="s">
        <v>11</v>
      </c>
      <c r="B11" s="2" t="s">
        <v>122</v>
      </c>
      <c r="C11" s="2" t="s">
        <v>261</v>
      </c>
      <c r="D11" s="2" t="s">
        <v>263</v>
      </c>
      <c r="E11" s="288" t="str">
        <f>+CONCATENATE(B11," ",C11," ",D11)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F11" s="3" t="s">
        <v>140</v>
      </c>
      <c r="G11" s="3"/>
      <c r="H11" s="158" t="str">
        <f>+IF(F11='11 FORMULAS'!$B$4,'11 FORMULAS'!$C$4,IF(F11='11 FORMULAS'!$B$6,'11 FORMULAS'!$C$6,IF(F11='11 FORMULAS'!$B$8,'11 FORMULAS'!$C$8,IF(F11='11 FORMULAS'!$B$10,'11 FORMULAS'!$C$10,""))))</f>
        <v>Procesos</v>
      </c>
      <c r="I11" s="158" t="str">
        <f>+G11&amp;H11</f>
        <v>Procesos</v>
      </c>
    </row>
    <row r="12" spans="1:9" s="11" customFormat="1" ht="104.25" customHeight="1" x14ac:dyDescent="0.25">
      <c r="A12" s="2" t="s">
        <v>12</v>
      </c>
      <c r="B12" s="2" t="s">
        <v>122</v>
      </c>
      <c r="C12" s="2" t="s">
        <v>262</v>
      </c>
      <c r="D12" s="290" t="s">
        <v>264</v>
      </c>
      <c r="E12" s="288" t="str">
        <f t="shared" ref="E12:E16" si="0">+CONCATENATE(B12," ",C12," ",D12)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F12" s="3" t="s">
        <v>140</v>
      </c>
      <c r="G12" s="3"/>
      <c r="H12" s="158" t="str">
        <f>+IF(F12='11 FORMULAS'!$B$4,'11 FORMULAS'!$C$4,IF(F12='11 FORMULAS'!$B$6,'11 FORMULAS'!$C$6,IF(F12='11 FORMULAS'!$B$8,'11 FORMULAS'!$C$8,IF(F12='11 FORMULAS'!$B$10,'11 FORMULAS'!$C$10,""))))</f>
        <v>Procesos</v>
      </c>
      <c r="I12" s="158" t="str">
        <f t="shared" ref="I12:I16" si="1">+G12&amp;H12</f>
        <v>Procesos</v>
      </c>
    </row>
    <row r="13" spans="1:9" ht="75" customHeight="1" x14ac:dyDescent="0.25">
      <c r="A13" s="2" t="s">
        <v>13</v>
      </c>
      <c r="B13" s="2" t="s">
        <v>122</v>
      </c>
      <c r="C13" s="2" t="s">
        <v>260</v>
      </c>
      <c r="D13" s="290" t="s">
        <v>265</v>
      </c>
      <c r="E13" s="288" t="str">
        <f t="shared" si="0"/>
        <v>Posibilidad de pérdida Económica y Reputacional Por dificultad en el analisis de la información obtenida para la definición de alternativas que impactan al sistema.  Debido a deficiencia y demora en la información recibida por parte de los operadores de transporte.</v>
      </c>
      <c r="F13" s="3" t="s">
        <v>140</v>
      </c>
      <c r="G13" s="3"/>
      <c r="H13" s="158" t="str">
        <f>+IF(F13='11 FORMULAS'!$B$4,'11 FORMULAS'!$C$4,IF(F13='11 FORMULAS'!$B$6,'11 FORMULAS'!$C$6,IF(F13='11 FORMULAS'!$B$8,'11 FORMULAS'!$C$8,IF(F13='11 FORMULAS'!$B$10,'11 FORMULAS'!$C$10,""))))</f>
        <v>Procesos</v>
      </c>
      <c r="I13" s="158" t="str">
        <f t="shared" si="1"/>
        <v>Procesos</v>
      </c>
    </row>
    <row r="14" spans="1:9" ht="102" customHeight="1" x14ac:dyDescent="0.25">
      <c r="A14" s="2" t="s">
        <v>14</v>
      </c>
      <c r="B14" s="2" t="s">
        <v>122</v>
      </c>
      <c r="C14" s="2" t="s">
        <v>266</v>
      </c>
      <c r="D14" s="2" t="s">
        <v>267</v>
      </c>
      <c r="E14" s="143" t="str">
        <f>+CONCATENATE(B14," ",C14," ",D14)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F14" s="3" t="s">
        <v>140</v>
      </c>
      <c r="G14" s="3"/>
      <c r="H14" s="158" t="str">
        <f>+IF(F14='11 FORMULAS'!$B$4,'11 FORMULAS'!$C$4,IF(F14='11 FORMULAS'!$B$6,'11 FORMULAS'!$C$6,IF(F14='11 FORMULAS'!$B$8,'11 FORMULAS'!$C$8,IF(F14='11 FORMULAS'!$B$10,'11 FORMULAS'!$C$10,""))))</f>
        <v>Procesos</v>
      </c>
      <c r="I14" s="158" t="str">
        <f t="shared" si="1"/>
        <v>Procesos</v>
      </c>
    </row>
    <row r="15" spans="1:9" ht="76.5" customHeight="1" x14ac:dyDescent="0.25">
      <c r="A15" s="2" t="s">
        <v>15</v>
      </c>
      <c r="B15" s="2" t="s">
        <v>122</v>
      </c>
      <c r="C15" s="2" t="s">
        <v>268</v>
      </c>
      <c r="D15" s="2" t="s">
        <v>269</v>
      </c>
      <c r="E15" s="143" t="str">
        <f t="shared" si="0"/>
        <v>Posibilidad de pérdida Económica y Reputacional Por esta ligado a la entrega de la estructuración técnica, legal y financiera Debido a no otorgaminento de legibilidad para uso de los recursos destinados al proyecto de red semaforica por parte de la Umus.</v>
      </c>
      <c r="F15" s="3" t="s">
        <v>140</v>
      </c>
      <c r="G15" s="3"/>
      <c r="H15" s="158" t="str">
        <f>+IF(F15='11 FORMULAS'!$B$4,'11 FORMULAS'!$C$4,IF(F15='11 FORMULAS'!$B$6,'11 FORMULAS'!$C$6,IF(F15='11 FORMULAS'!$B$8,'11 FORMULAS'!$C$8,IF(F15='11 FORMULAS'!$B$10,'11 FORMULAS'!$C$10,""))))</f>
        <v>Procesos</v>
      </c>
      <c r="I15" s="158" t="str">
        <f t="shared" si="1"/>
        <v>Procesos</v>
      </c>
    </row>
    <row r="16" spans="1:9" ht="112.15" customHeight="1" x14ac:dyDescent="0.25">
      <c r="A16" s="2" t="s">
        <v>16</v>
      </c>
      <c r="B16" s="2" t="s">
        <v>122</v>
      </c>
      <c r="C16" s="2" t="s">
        <v>270</v>
      </c>
      <c r="D16" s="2" t="s">
        <v>271</v>
      </c>
      <c r="E16" s="143" t="str">
        <f t="shared" si="0"/>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F16" s="3" t="s">
        <v>140</v>
      </c>
      <c r="G16" s="3"/>
      <c r="H16" s="158" t="str">
        <f>+IF(F16='11 FORMULAS'!$B$4,'11 FORMULAS'!$C$4,IF(F16='11 FORMULAS'!$B$6,'11 FORMULAS'!$C$6,IF(F16='11 FORMULAS'!$B$8,'11 FORMULAS'!$C$8,IF(F16='11 FORMULAS'!$B$10,'11 FORMULAS'!$C$10,""))))</f>
        <v>Procesos</v>
      </c>
      <c r="I16" s="158" t="str">
        <f t="shared" si="1"/>
        <v>Procesos</v>
      </c>
    </row>
    <row r="17" spans="1:31" x14ac:dyDescent="0.2">
      <c r="A17" s="9"/>
      <c r="B17" s="9"/>
      <c r="C17" s="9"/>
      <c r="D17" s="9"/>
      <c r="F17" s="9"/>
      <c r="G17" s="157"/>
    </row>
    <row r="18" spans="1:31" x14ac:dyDescent="0.2">
      <c r="A18" s="9"/>
      <c r="B18" s="9"/>
      <c r="C18" s="9"/>
      <c r="D18" s="9"/>
      <c r="F18" s="9"/>
      <c r="G18" s="157"/>
    </row>
    <row r="19" spans="1:31" x14ac:dyDescent="0.25">
      <c r="A19" s="12"/>
      <c r="B19" s="12"/>
      <c r="C19" s="12"/>
      <c r="D19" s="12"/>
      <c r="F19" s="12"/>
      <c r="G19" s="12"/>
    </row>
    <row r="20" spans="1:31" x14ac:dyDescent="0.2">
      <c r="A20" s="9"/>
      <c r="B20" s="9"/>
      <c r="C20" s="9"/>
      <c r="D20" s="9"/>
      <c r="F20" s="9"/>
      <c r="G20" s="157"/>
    </row>
    <row r="21" spans="1:31" x14ac:dyDescent="0.2">
      <c r="A21" s="9"/>
      <c r="B21" s="9"/>
      <c r="C21" s="9"/>
      <c r="D21" s="9"/>
      <c r="F21" s="9"/>
      <c r="G21" s="157"/>
    </row>
    <row r="22" spans="1:31" x14ac:dyDescent="0.2">
      <c r="A22" s="9"/>
      <c r="B22" s="9"/>
      <c r="C22" s="9"/>
      <c r="D22" s="9"/>
      <c r="F22" s="9"/>
      <c r="G22" s="157"/>
    </row>
    <row r="26" spans="1:31" ht="14.25" customHeight="1" x14ac:dyDescent="0.25"/>
    <row r="30" spans="1:31" ht="14.25" customHeight="1" x14ac:dyDescent="0.25">
      <c r="AC30" s="13"/>
    </row>
    <row r="31" spans="1:31" x14ac:dyDescent="0.25">
      <c r="AE31" s="13"/>
    </row>
    <row r="32" spans="1:31" x14ac:dyDescent="0.25">
      <c r="AE32" s="13"/>
    </row>
    <row r="33" spans="31:31" x14ac:dyDescent="0.25">
      <c r="AE33" s="13"/>
    </row>
    <row r="34" spans="31:31" x14ac:dyDescent="0.25">
      <c r="AE34" s="13"/>
    </row>
    <row r="35" spans="31:31" x14ac:dyDescent="0.25">
      <c r="AE35" s="13"/>
    </row>
    <row r="36" spans="31:31" x14ac:dyDescent="0.25">
      <c r="AE36" s="13"/>
    </row>
    <row r="37" spans="31:31" x14ac:dyDescent="0.25">
      <c r="AE37" s="13"/>
    </row>
    <row r="38" spans="31:31" ht="14.25" customHeight="1" x14ac:dyDescent="0.25">
      <c r="AE38" s="13"/>
    </row>
    <row r="39" spans="31:31" x14ac:dyDescent="0.25">
      <c r="AE39" s="13"/>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5" type="noConversion"/>
  <dataValidations count="2">
    <dataValidation type="list" allowBlank="1" showInputMessage="1" showErrorMessage="1" sqref="F11">
      <formula1>Tipo</formula1>
    </dataValidation>
    <dataValidation type="list" allowBlank="1" showInputMessage="1" showErrorMessage="1" sqref="G11:G16">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B11:B16</xm:sqref>
        </x14:dataValidation>
        <x14:dataValidation type="list" allowBlank="1" showInputMessage="1" showErrorMessage="1">
          <x14:formula1>
            <xm:f>'11 FORMULAS'!$A$4:$A$12</xm:f>
          </x14:formula1>
          <xm:sqref>F12:F16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16"/>
  <sheetViews>
    <sheetView showGridLines="0" zoomScale="41" zoomScaleNormal="41" zoomScaleSheetLayoutView="70" workbookViewId="0">
      <pane ySplit="10" topLeftCell="A11" activePane="bottomLeft" state="frozen"/>
      <selection pane="bottomLeft" activeCell="O23" sqref="O23"/>
    </sheetView>
  </sheetViews>
  <sheetFormatPr baseColWidth="10" defaultColWidth="14.28515625" defaultRowHeight="14.25" x14ac:dyDescent="0.25"/>
  <cols>
    <col min="1" max="1" width="15.42578125" style="10" customWidth="1" collapsed="1"/>
    <col min="2" max="2" width="44.140625" style="40" customWidth="1" collapsed="1"/>
    <col min="3" max="3" width="20.28515625" style="40" customWidth="1" collapsed="1"/>
    <col min="4" max="4" width="21.140625" style="10" customWidth="1" collapsed="1"/>
    <col min="5" max="5" width="14" style="17" customWidth="1" collapsed="1"/>
    <col min="6" max="6" width="14.28515625" style="10" customWidth="1" collapsed="1"/>
    <col min="7" max="7" width="13.5703125" style="17" customWidth="1" collapsed="1"/>
    <col min="8" max="8" width="11.140625" style="17" customWidth="1" collapsed="1"/>
    <col min="9" max="9" width="10.5703125" style="17" customWidth="1" collapsed="1"/>
    <col min="10" max="10" width="22.7109375" style="17" customWidth="1" collapsed="1"/>
    <col min="11" max="12" width="10.140625" style="17" customWidth="1" collapsed="1"/>
    <col min="13" max="14" width="16.140625" style="187" customWidth="1" collapsed="1"/>
    <col min="15" max="15" width="40.85546875" style="10" customWidth="1" collapsed="1"/>
    <col min="16" max="16" width="21.7109375" style="10" customWidth="1" collapsed="1"/>
    <col min="17" max="17" width="32.85546875" style="10" customWidth="1" collapsed="1"/>
    <col min="18" max="18" width="9.5703125" style="40" customWidth="1" collapsed="1"/>
    <col min="19" max="19" width="8.85546875" style="40"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51"/>
      <c r="B1" s="358" t="str">
        <f>+'2 CONTEXTO E IDENTIFICACIÓN'!B1</f>
        <v>MAPA RIESGOS OPERATIVOS  POR PROCESOS</v>
      </c>
      <c r="C1" s="358"/>
      <c r="D1" s="358"/>
      <c r="E1" s="358"/>
      <c r="F1" s="358"/>
      <c r="G1" s="358"/>
      <c r="H1" s="358"/>
      <c r="I1" s="358"/>
      <c r="J1" s="358"/>
      <c r="K1" s="358"/>
      <c r="L1" s="358"/>
      <c r="M1" s="360" t="str">
        <f>+'2 CONTEXTO E IDENTIFICACIÓN'!I1</f>
        <v xml:space="preserve">Código: </v>
      </c>
      <c r="N1" s="360"/>
    </row>
    <row r="2" spans="1:25" ht="18" customHeight="1" x14ac:dyDescent="0.25">
      <c r="A2" s="351"/>
      <c r="B2" s="358"/>
      <c r="C2" s="358"/>
      <c r="D2" s="358"/>
      <c r="E2" s="358"/>
      <c r="F2" s="358"/>
      <c r="G2" s="358"/>
      <c r="H2" s="358"/>
      <c r="I2" s="358"/>
      <c r="J2" s="358"/>
      <c r="K2" s="358"/>
      <c r="L2" s="358"/>
      <c r="M2" s="360" t="str">
        <f>+'2 CONTEXTO E IDENTIFICACIÓN'!I2</f>
        <v xml:space="preserve">Fecha: </v>
      </c>
      <c r="N2" s="360"/>
    </row>
    <row r="3" spans="1:25" ht="18" customHeight="1" x14ac:dyDescent="0.25">
      <c r="A3" s="351"/>
      <c r="B3" s="358"/>
      <c r="C3" s="358"/>
      <c r="D3" s="358"/>
      <c r="E3" s="358"/>
      <c r="F3" s="358"/>
      <c r="G3" s="358"/>
      <c r="H3" s="358"/>
      <c r="I3" s="358"/>
      <c r="J3" s="358"/>
      <c r="K3" s="358"/>
      <c r="L3" s="358"/>
      <c r="M3" s="360" t="str">
        <f>+'2 CONTEXTO E IDENTIFICACIÓN'!I3</f>
        <v>Versión: 001</v>
      </c>
      <c r="N3" s="360"/>
    </row>
    <row r="4" spans="1:25" s="9" customFormat="1" ht="18" customHeight="1" x14ac:dyDescent="0.2">
      <c r="A4" s="351"/>
      <c r="B4" s="358"/>
      <c r="C4" s="358"/>
      <c r="D4" s="358"/>
      <c r="E4" s="358"/>
      <c r="F4" s="358"/>
      <c r="G4" s="358"/>
      <c r="H4" s="358"/>
      <c r="I4" s="358"/>
      <c r="J4" s="358"/>
      <c r="K4" s="358"/>
      <c r="L4" s="358"/>
      <c r="M4" s="360" t="str">
        <f>+'2 CONTEXTO E IDENTIFICACIÓN'!I4</f>
        <v>Página:</v>
      </c>
      <c r="N4" s="360"/>
      <c r="R4" s="165"/>
      <c r="S4" s="165"/>
    </row>
    <row r="5" spans="1:25" s="9" customFormat="1" ht="15" x14ac:dyDescent="0.2">
      <c r="A5" s="204"/>
      <c r="B5" s="18"/>
      <c r="C5" s="192"/>
      <c r="D5" s="42"/>
      <c r="E5" s="16"/>
      <c r="F5" s="10"/>
      <c r="G5" s="16"/>
      <c r="H5" s="16"/>
      <c r="I5" s="10"/>
      <c r="J5" s="16"/>
      <c r="K5" s="16"/>
      <c r="L5" s="16"/>
      <c r="M5" s="184"/>
      <c r="N5" s="184"/>
      <c r="R5" s="165"/>
      <c r="S5" s="165"/>
    </row>
    <row r="6" spans="1:25" s="9" customFormat="1" ht="17.25" customHeight="1" x14ac:dyDescent="0.2">
      <c r="A6" s="15" t="s">
        <v>137</v>
      </c>
      <c r="B6" s="359" t="str">
        <f>+IF('2 CONTEXTO E IDENTIFICACIÓN'!$B$6="","",'2 CONTEXTO E IDENTIFICACIÓN'!$B$6)</f>
        <v>Área Operaciones (ETLF (ESTRUCTURA TÉCNICA, LEGAL Y FINANCIERA))</v>
      </c>
      <c r="C6" s="359"/>
      <c r="D6" s="359"/>
      <c r="E6" s="359"/>
      <c r="F6" s="359"/>
      <c r="G6" s="359"/>
      <c r="H6" s="359"/>
      <c r="I6" s="359"/>
      <c r="J6" s="359"/>
      <c r="K6" s="359"/>
      <c r="L6" s="359"/>
      <c r="M6" s="359"/>
      <c r="N6" s="359"/>
      <c r="R6" s="165"/>
      <c r="S6" s="165"/>
    </row>
    <row r="7" spans="1:25" s="9" customFormat="1" ht="17.25" customHeight="1" thickBot="1" x14ac:dyDescent="0.25">
      <c r="A7" s="42"/>
      <c r="B7" s="42"/>
      <c r="C7" s="42"/>
      <c r="D7" s="42"/>
      <c r="E7" s="16"/>
      <c r="F7" s="10"/>
      <c r="G7" s="16"/>
      <c r="H7" s="16"/>
      <c r="I7" s="10"/>
      <c r="J7" s="16"/>
      <c r="K7" s="16"/>
      <c r="R7" s="165"/>
      <c r="S7" s="165"/>
    </row>
    <row r="8" spans="1:25" s="9" customFormat="1" ht="15" thickBot="1" x14ac:dyDescent="0.25">
      <c r="A8" s="194"/>
      <c r="B8" s="194"/>
      <c r="C8" s="194"/>
      <c r="D8" s="194"/>
      <c r="E8" s="19"/>
      <c r="F8" s="19"/>
      <c r="G8" s="352" t="s">
        <v>59</v>
      </c>
      <c r="H8" s="353"/>
      <c r="I8" s="353"/>
      <c r="J8" s="353"/>
      <c r="K8" s="353"/>
      <c r="L8" s="353"/>
      <c r="M8" s="353"/>
      <c r="N8" s="354"/>
      <c r="R8" s="165"/>
      <c r="S8" s="165"/>
    </row>
    <row r="9" spans="1:25" s="20" customFormat="1" ht="14.1" customHeight="1" thickBot="1" x14ac:dyDescent="0.3">
      <c r="A9" s="274"/>
      <c r="B9" s="275"/>
      <c r="C9" s="352" t="s">
        <v>65</v>
      </c>
      <c r="D9" s="353"/>
      <c r="E9" s="353"/>
      <c r="F9" s="354"/>
      <c r="G9" s="355" t="s">
        <v>152</v>
      </c>
      <c r="H9" s="356"/>
      <c r="I9" s="357"/>
      <c r="J9" s="355" t="s">
        <v>47</v>
      </c>
      <c r="K9" s="356"/>
      <c r="L9" s="357"/>
      <c r="M9" s="355" t="s">
        <v>179</v>
      </c>
      <c r="N9" s="357"/>
      <c r="P9" s="347" t="s">
        <v>2</v>
      </c>
      <c r="Q9" s="348"/>
      <c r="R9" s="349"/>
      <c r="S9" s="349"/>
      <c r="T9" s="350"/>
      <c r="V9" s="344" t="s">
        <v>4</v>
      </c>
      <c r="W9" s="345"/>
      <c r="X9" s="345"/>
      <c r="Y9" s="346"/>
    </row>
    <row r="10" spans="1:25" s="171" customFormat="1" ht="45" x14ac:dyDescent="0.25">
      <c r="A10" s="276" t="s">
        <v>177</v>
      </c>
      <c r="B10" s="277" t="s">
        <v>176</v>
      </c>
      <c r="C10" s="278" t="s">
        <v>180</v>
      </c>
      <c r="D10" s="279" t="s">
        <v>36</v>
      </c>
      <c r="E10" s="280" t="s">
        <v>175</v>
      </c>
      <c r="F10" s="281" t="s">
        <v>178</v>
      </c>
      <c r="G10" s="282" t="s">
        <v>152</v>
      </c>
      <c r="H10" s="283" t="s">
        <v>237</v>
      </c>
      <c r="I10" s="284" t="s">
        <v>35</v>
      </c>
      <c r="J10" s="282" t="s">
        <v>47</v>
      </c>
      <c r="K10" s="283" t="s">
        <v>237</v>
      </c>
      <c r="L10" s="284" t="s">
        <v>35</v>
      </c>
      <c r="M10" s="282" t="s">
        <v>154</v>
      </c>
      <c r="N10" s="285" t="s">
        <v>153</v>
      </c>
      <c r="P10" s="21" t="s">
        <v>35</v>
      </c>
      <c r="Q10" s="22" t="s">
        <v>36</v>
      </c>
      <c r="R10" s="162" t="s">
        <v>151</v>
      </c>
      <c r="S10" s="162" t="s">
        <v>150</v>
      </c>
      <c r="T10" s="23" t="s">
        <v>37</v>
      </c>
      <c r="V10" s="21" t="s">
        <v>35</v>
      </c>
      <c r="W10" s="22" t="s">
        <v>46</v>
      </c>
      <c r="X10" s="22" t="s">
        <v>64</v>
      </c>
      <c r="Y10" s="23" t="s">
        <v>47</v>
      </c>
    </row>
    <row r="11" spans="1:25" ht="156.75" x14ac:dyDescent="0.25">
      <c r="A11" s="24" t="str">
        <f>'2 CONTEXTO E IDENTIFICACIÓN'!A11</f>
        <v>R1</v>
      </c>
      <c r="B11" s="181"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82">
        <v>120</v>
      </c>
      <c r="D11" s="166" t="str">
        <f t="shared" ref="D11:D16" si="0">+IF(C11="","",IF(C11&lt;=$S$11,$Q$11,IF(C11&lt;=$S$12,$Q$12,IF(C11&lt;=$S$13,$Q$13,IF(C11&lt;=$S$14,$Q$14,IF(C11&gt;=$R$15,$Q$15,""))))))</f>
        <v>La actividad que conlleva el riesgo se ejecuta de 24 a 500 veces por año</v>
      </c>
      <c r="E11" s="167">
        <f t="shared" ref="E11:E16" si="1">+IF(D11="","",IF(D11=$Q$11,$T$11,IF(D11=$Q$12,$T$12,IF(D11=$Q$13,$T$13,IF(D11=$Q$14,$T$14,IF(D11=$Q$15,$T$15))))))</f>
        <v>0.6</v>
      </c>
      <c r="F11" s="25" t="str">
        <f t="shared" ref="F11:F16" si="2">+IF(D11="","",IF(D11=$Q$11,$P$11,IF(D11=$Q$12,$P$12,IF(D11=$Q$13,$P$13,IF(D11=$Q$14,$P$14,IF(D11=$Q$15,$P$15))))))</f>
        <v>Media</v>
      </c>
      <c r="G11" s="170" t="s">
        <v>57</v>
      </c>
      <c r="H11" s="168">
        <f>+IF(G11="","",IF(G11="N/A","",IF(OR(G11=$X$11,G11=$Y$11),$W$11,IF(OR(G11=$X$12,G11=$Y$12),$W$12,IF(OR(G11=$X$13,G11=$Y$13),$W$13,IF(OR(G11=$X$14,G11=$Y$14),$W$14,IF(OR(G11=$X$15,G11=$Y$15),$W$15)))))))</f>
        <v>1</v>
      </c>
      <c r="I11" s="169" t="str">
        <f t="shared" ref="I11:I16" si="3">+IF(G11="","",IF(G11="N/A","",IF(OR(G11=$X$11,G11=$Y$11),$V$11,IF(OR(G11=$X$12,G11=$Y$12),$V$12,IF(OR(G11=$X$13,G11=$Y$13),$V$13,IF(OR(G11=$X$14,G11=$Y$14),$V$14,IF(OR(G11=$X$15,G11=$Y$15),$V$15)))))))</f>
        <v>Catastrófico</v>
      </c>
      <c r="J11" s="170" t="s">
        <v>51</v>
      </c>
      <c r="K11" s="168">
        <f t="shared" ref="K11:K16" si="4">+IF(J11="","",IF(J11="N/A","",IF(OR(J11=$X$11,J11=$Y$11),$W$11,IF(OR(J11=$X$12,J11=$Y$12),$W$12,IF(OR(J11=$X$13,J11=$Y$13),$W$13,IF(OR(J11=$X$14,J11=$Y$14),$W$14,IF(OR(J11=$X$15,J11=$Y$15),$W$15)))))))</f>
        <v>0.4</v>
      </c>
      <c r="L11" s="169" t="str">
        <f t="shared" ref="L11:L16" si="5">+IF(J11="","",IF(J11="N/A","",IF(OR(J11=$X$11,J11=$Y$11),$V$11,IF(OR(J11=$X$12,J11=$Y$12),$V$12,IF(OR(J11=$X$13,J11=$Y$13),$V$13,IF(OR(J11=$X$14,J11=$Y$14),$V$14,IF(OR(J11=$X$15,J11=$Y$15),$V$15)))))))</f>
        <v>Menor</v>
      </c>
      <c r="M11" s="185">
        <f>+IF(H11="",K11,IF(K11="",H11,IF(H11&gt;K11,H11,K11)))</f>
        <v>1</v>
      </c>
      <c r="N11" s="186" t="str">
        <f>+IF(M11="","",IF(M11=$W$11,$V$11,IF(M11=$W$12,$V$12,IF(M11=$W$13,$V$13,IF(M11=$W$14,$V$14,IF(M11=$W$15,$V$15))))))</f>
        <v>Catastrófico</v>
      </c>
      <c r="P11" s="26" t="s">
        <v>38</v>
      </c>
      <c r="Q11" s="27" t="s">
        <v>39</v>
      </c>
      <c r="R11" s="163">
        <v>0</v>
      </c>
      <c r="S11" s="163">
        <v>2</v>
      </c>
      <c r="T11" s="28">
        <v>0.2</v>
      </c>
      <c r="V11" s="26" t="s">
        <v>48</v>
      </c>
      <c r="W11" s="29">
        <v>0.2</v>
      </c>
      <c r="X11" s="27" t="s">
        <v>66</v>
      </c>
      <c r="Y11" s="30" t="s">
        <v>49</v>
      </c>
    </row>
    <row r="12" spans="1:25" ht="128.25" x14ac:dyDescent="0.25">
      <c r="A12" s="24" t="str">
        <f>'2 CONTEXTO E IDENTIFICACIÓN'!A12</f>
        <v>R2</v>
      </c>
      <c r="B12" s="181"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83">
        <v>120</v>
      </c>
      <c r="D12" s="166" t="str">
        <f t="shared" si="0"/>
        <v>La actividad que conlleva el riesgo se ejecuta de 24 a 500 veces por año</v>
      </c>
      <c r="E12" s="167">
        <f t="shared" si="1"/>
        <v>0.6</v>
      </c>
      <c r="F12" s="25" t="str">
        <f t="shared" si="2"/>
        <v>Media</v>
      </c>
      <c r="G12" s="170" t="s">
        <v>57</v>
      </c>
      <c r="H12" s="168">
        <f t="shared" ref="H12:H16" si="6">+IF(G12="","",IF(G12="N/A","",IF(OR(G12=$X$11,G12=$Y$11),$W$11,IF(OR(G12=$X$12,G12=$Y$12),$W$12,IF(OR(G12=$X$13,G12=$Y$13),$W$13,IF(OR(G12=$X$14,G12=$Y$14),$W$14,IF(OR(G12=$X$15,G12=$Y$15),$W$15)))))))</f>
        <v>1</v>
      </c>
      <c r="I12" s="169" t="str">
        <f t="shared" si="3"/>
        <v>Catastrófico</v>
      </c>
      <c r="J12" s="170" t="s">
        <v>51</v>
      </c>
      <c r="K12" s="168">
        <f t="shared" si="4"/>
        <v>0.4</v>
      </c>
      <c r="L12" s="169" t="str">
        <f t="shared" si="5"/>
        <v>Menor</v>
      </c>
      <c r="M12" s="185">
        <f>+IF(H12="",K12,IF(K12="",H12,IF(H12&gt;K12,H12,K12)))</f>
        <v>1</v>
      </c>
      <c r="N12" s="186" t="str">
        <f t="shared" ref="N12:N16" si="7">+IF(M12="","",IF(M12=$W$11,$V$11,IF(M12=$W$12,$V$12,IF(M12=$W$13,$V$13,IF(M12=$W$14,$V$14,IF(M12=$W$15,$V$15))))))</f>
        <v>Catastrófico</v>
      </c>
      <c r="P12" s="31" t="s">
        <v>40</v>
      </c>
      <c r="Q12" s="32" t="s">
        <v>41</v>
      </c>
      <c r="R12" s="163">
        <v>3</v>
      </c>
      <c r="S12" s="163">
        <v>24</v>
      </c>
      <c r="T12" s="28">
        <v>0.4</v>
      </c>
      <c r="V12" s="31" t="s">
        <v>7</v>
      </c>
      <c r="W12" s="29">
        <v>0.4</v>
      </c>
      <c r="X12" s="32" t="s">
        <v>50</v>
      </c>
      <c r="Y12" s="33" t="s">
        <v>51</v>
      </c>
    </row>
    <row r="13" spans="1:25" ht="105" x14ac:dyDescent="0.25">
      <c r="A13" s="24" t="str">
        <f>'2 CONTEXTO E IDENTIFICACIÓN'!A13</f>
        <v>R3</v>
      </c>
      <c r="B13" s="181"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83">
        <v>120</v>
      </c>
      <c r="D13" s="166" t="str">
        <f t="shared" si="0"/>
        <v>La actividad que conlleva el riesgo se ejecuta de 24 a 500 veces por año</v>
      </c>
      <c r="E13" s="167">
        <f t="shared" si="1"/>
        <v>0.6</v>
      </c>
      <c r="F13" s="25" t="str">
        <f t="shared" si="2"/>
        <v>Media</v>
      </c>
      <c r="G13" s="170" t="s">
        <v>57</v>
      </c>
      <c r="H13" s="168">
        <f t="shared" si="6"/>
        <v>1</v>
      </c>
      <c r="I13" s="169" t="str">
        <f t="shared" si="3"/>
        <v>Catastrófico</v>
      </c>
      <c r="J13" s="170" t="s">
        <v>51</v>
      </c>
      <c r="K13" s="168">
        <f t="shared" si="4"/>
        <v>0.4</v>
      </c>
      <c r="L13" s="169" t="str">
        <f t="shared" si="5"/>
        <v>Menor</v>
      </c>
      <c r="M13" s="185">
        <f t="shared" ref="M13:M16" si="8">+IF(H13="",K13,IF(K13="",H13,IF(H13&gt;K13,H13,K13)))</f>
        <v>1</v>
      </c>
      <c r="N13" s="186" t="str">
        <f t="shared" si="7"/>
        <v>Catastrófico</v>
      </c>
      <c r="P13" s="34" t="s">
        <v>42</v>
      </c>
      <c r="Q13" s="32" t="s">
        <v>43</v>
      </c>
      <c r="R13" s="163">
        <v>25</v>
      </c>
      <c r="S13" s="163">
        <v>500</v>
      </c>
      <c r="T13" s="28">
        <v>0.6</v>
      </c>
      <c r="V13" s="34" t="s">
        <v>5</v>
      </c>
      <c r="W13" s="29">
        <v>0.6</v>
      </c>
      <c r="X13" s="32" t="s">
        <v>52</v>
      </c>
      <c r="Y13" s="33" t="s">
        <v>53</v>
      </c>
    </row>
    <row r="14" spans="1:25" ht="142.5" x14ac:dyDescent="0.25">
      <c r="A14" s="24" t="str">
        <f>'2 CONTEXTO E IDENTIFICACIÓN'!A14</f>
        <v>R4</v>
      </c>
      <c r="B14" s="181"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83">
        <v>20</v>
      </c>
      <c r="D14" s="166" t="str">
        <f t="shared" si="0"/>
        <v>La actividad que conlleva el riesgo se ejecuta de 3 a 24 veces por año</v>
      </c>
      <c r="E14" s="167">
        <f t="shared" si="1"/>
        <v>0.4</v>
      </c>
      <c r="F14" s="25" t="str">
        <f t="shared" si="2"/>
        <v>Baja</v>
      </c>
      <c r="G14" s="170" t="s">
        <v>66</v>
      </c>
      <c r="H14" s="168">
        <f t="shared" si="6"/>
        <v>0.2</v>
      </c>
      <c r="I14" s="169" t="str">
        <f t="shared" si="3"/>
        <v>Leve</v>
      </c>
      <c r="J14" s="170" t="s">
        <v>49</v>
      </c>
      <c r="K14" s="168">
        <f t="shared" si="4"/>
        <v>0.2</v>
      </c>
      <c r="L14" s="169" t="str">
        <f t="shared" si="5"/>
        <v>Leve</v>
      </c>
      <c r="M14" s="185">
        <f t="shared" si="8"/>
        <v>0.2</v>
      </c>
      <c r="N14" s="186" t="str">
        <f t="shared" si="7"/>
        <v>Leve</v>
      </c>
      <c r="P14" s="35" t="s">
        <v>44</v>
      </c>
      <c r="Q14" s="32" t="s">
        <v>62</v>
      </c>
      <c r="R14" s="163">
        <v>5001</v>
      </c>
      <c r="S14" s="163">
        <v>5000</v>
      </c>
      <c r="T14" s="28">
        <v>0.8</v>
      </c>
      <c r="V14" s="35" t="s">
        <v>6</v>
      </c>
      <c r="W14" s="29">
        <v>0.8</v>
      </c>
      <c r="X14" s="32" t="s">
        <v>54</v>
      </c>
      <c r="Y14" s="33" t="s">
        <v>55</v>
      </c>
    </row>
    <row r="15" spans="1:25" ht="85.5" x14ac:dyDescent="0.25">
      <c r="A15" s="24" t="str">
        <f>'2 CONTEXTO E IDENTIFICACIÓN'!A15</f>
        <v>R5</v>
      </c>
      <c r="B15" s="181"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83">
        <v>120</v>
      </c>
      <c r="D15" s="166" t="str">
        <f t="shared" si="0"/>
        <v>La actividad que conlleva el riesgo se ejecuta de 24 a 500 veces por año</v>
      </c>
      <c r="E15" s="167">
        <f t="shared" si="1"/>
        <v>0.6</v>
      </c>
      <c r="F15" s="25" t="str">
        <f t="shared" si="2"/>
        <v>Media</v>
      </c>
      <c r="G15" s="170" t="s">
        <v>57</v>
      </c>
      <c r="H15" s="168">
        <f t="shared" si="6"/>
        <v>1</v>
      </c>
      <c r="I15" s="169" t="str">
        <f t="shared" si="3"/>
        <v>Catastrófico</v>
      </c>
      <c r="J15" s="170" t="s">
        <v>49</v>
      </c>
      <c r="K15" s="168">
        <f t="shared" si="4"/>
        <v>0.2</v>
      </c>
      <c r="L15" s="169" t="str">
        <f t="shared" si="5"/>
        <v>Leve</v>
      </c>
      <c r="M15" s="185">
        <f t="shared" si="8"/>
        <v>1</v>
      </c>
      <c r="N15" s="186" t="str">
        <f t="shared" si="7"/>
        <v>Catastrófico</v>
      </c>
      <c r="P15" s="36" t="s">
        <v>45</v>
      </c>
      <c r="Q15" s="32" t="s">
        <v>63</v>
      </c>
      <c r="R15" s="163">
        <v>5001</v>
      </c>
      <c r="S15" s="163"/>
      <c r="T15" s="28">
        <v>1</v>
      </c>
      <c r="V15" s="36" t="s">
        <v>56</v>
      </c>
      <c r="W15" s="29">
        <v>1</v>
      </c>
      <c r="X15" s="32" t="s">
        <v>57</v>
      </c>
      <c r="Y15" s="33" t="s">
        <v>58</v>
      </c>
    </row>
    <row r="16" spans="1:25" ht="157.5" thickBot="1" x14ac:dyDescent="0.3">
      <c r="A16" s="24" t="str">
        <f>'2 CONTEXTO E IDENTIFICACIÓN'!A16</f>
        <v>R6</v>
      </c>
      <c r="B16" s="181"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83">
        <v>120</v>
      </c>
      <c r="D16" s="166" t="str">
        <f t="shared" si="0"/>
        <v>La actividad que conlleva el riesgo se ejecuta de 24 a 500 veces por año</v>
      </c>
      <c r="E16" s="167">
        <f t="shared" si="1"/>
        <v>0.6</v>
      </c>
      <c r="F16" s="25" t="str">
        <f t="shared" si="2"/>
        <v>Media</v>
      </c>
      <c r="G16" s="170" t="s">
        <v>57</v>
      </c>
      <c r="H16" s="168">
        <f t="shared" si="6"/>
        <v>1</v>
      </c>
      <c r="I16" s="169" t="str">
        <f t="shared" si="3"/>
        <v>Catastrófico</v>
      </c>
      <c r="J16" s="170" t="s">
        <v>49</v>
      </c>
      <c r="K16" s="168">
        <f t="shared" si="4"/>
        <v>0.2</v>
      </c>
      <c r="L16" s="169" t="str">
        <f t="shared" si="5"/>
        <v>Leve</v>
      </c>
      <c r="M16" s="185">
        <f t="shared" si="8"/>
        <v>1</v>
      </c>
      <c r="N16" s="186" t="str">
        <f t="shared" si="7"/>
        <v>Catastrófico</v>
      </c>
      <c r="P16" s="37"/>
      <c r="Q16" s="38"/>
      <c r="R16" s="164"/>
      <c r="S16" s="164"/>
      <c r="T16" s="39"/>
      <c r="V16" s="37"/>
      <c r="W16" s="38"/>
      <c r="X16" s="38" t="s">
        <v>124</v>
      </c>
      <c r="Y16" s="39" t="s">
        <v>124</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16 G11:G16">
    <cfRule type="cellIs" dxfId="143" priority="1" operator="equal">
      <formula>$T$11</formula>
    </cfRule>
    <cfRule type="cellIs" dxfId="142" priority="2" operator="equal">
      <formula>$T$12</formula>
    </cfRule>
    <cfRule type="cellIs" dxfId="141" priority="3" operator="equal">
      <formula>$T$13</formula>
    </cfRule>
    <cfRule type="cellIs" dxfId="140" priority="4" operator="equal">
      <formula>$T$14</formula>
    </cfRule>
    <cfRule type="cellIs" dxfId="139" priority="5" operator="equal">
      <formula>$T$15</formula>
    </cfRule>
  </conditionalFormatting>
  <conditionalFormatting sqref="F11:F16">
    <cfRule type="cellIs" dxfId="138" priority="159" operator="equal">
      <formula>$P$11</formula>
    </cfRule>
    <cfRule type="cellIs" dxfId="137" priority="160" operator="equal">
      <formula>$P$12</formula>
    </cfRule>
    <cfRule type="cellIs" dxfId="136" priority="161" operator="equal">
      <formula>$P$13</formula>
    </cfRule>
    <cfRule type="cellIs" dxfId="135" priority="162" operator="equal">
      <formula>$P$14</formula>
    </cfRule>
    <cfRule type="cellIs" dxfId="134" priority="163" operator="equal">
      <formula>$P$15</formula>
    </cfRule>
  </conditionalFormatting>
  <conditionalFormatting sqref="H11:H16">
    <cfRule type="cellIs" dxfId="133" priority="76" operator="equal">
      <formula>$W$11</formula>
    </cfRule>
    <cfRule type="cellIs" dxfId="132" priority="77" operator="equal">
      <formula>$W$12</formula>
    </cfRule>
    <cfRule type="cellIs" dxfId="131" priority="78" operator="equal">
      <formula>$W$13</formula>
    </cfRule>
    <cfRule type="cellIs" dxfId="130" priority="79" operator="equal">
      <formula>$W$14</formula>
    </cfRule>
    <cfRule type="cellIs" dxfId="129" priority="80" operator="equal">
      <formula>$W$15</formula>
    </cfRule>
  </conditionalFormatting>
  <conditionalFormatting sqref="I11:J16">
    <cfRule type="cellIs" dxfId="128" priority="81" operator="equal">
      <formula>$V$11</formula>
    </cfRule>
    <cfRule type="cellIs" dxfId="127" priority="82" operator="equal">
      <formula>$V$12</formula>
    </cfRule>
    <cfRule type="cellIs" dxfId="126" priority="83" operator="equal">
      <formula>$V$13</formula>
    </cfRule>
    <cfRule type="cellIs" dxfId="125" priority="84" operator="equal">
      <formula>$V$14</formula>
    </cfRule>
    <cfRule type="cellIs" dxfId="124" priority="85" operator="equal">
      <formula>$V$15</formula>
    </cfRule>
  </conditionalFormatting>
  <conditionalFormatting sqref="K11:K16">
    <cfRule type="cellIs" dxfId="123" priority="61" operator="equal">
      <formula>$W$11</formula>
    </cfRule>
    <cfRule type="cellIs" dxfId="122" priority="62" operator="equal">
      <formula>$W$12</formula>
    </cfRule>
    <cfRule type="cellIs" dxfId="121" priority="63" operator="equal">
      <formula>$W$13</formula>
    </cfRule>
    <cfRule type="cellIs" dxfId="120" priority="64" operator="equal">
      <formula>$W$14</formula>
    </cfRule>
    <cfRule type="cellIs" dxfId="119" priority="65" operator="equal">
      <formula>$W$15</formula>
    </cfRule>
  </conditionalFormatting>
  <conditionalFormatting sqref="L11:L16">
    <cfRule type="cellIs" dxfId="118" priority="96" operator="equal">
      <formula>$V$11</formula>
    </cfRule>
    <cfRule type="cellIs" dxfId="117" priority="97" operator="equal">
      <formula>$V$12</formula>
    </cfRule>
    <cfRule type="cellIs" dxfId="116" priority="98" operator="equal">
      <formula>$V$13</formula>
    </cfRule>
    <cfRule type="cellIs" dxfId="115" priority="99" operator="equal">
      <formula>$V$14</formula>
    </cfRule>
    <cfRule type="cellIs" dxfId="114" priority="100" operator="equal">
      <formula>$V$15</formula>
    </cfRule>
  </conditionalFormatting>
  <conditionalFormatting sqref="M11:M16">
    <cfRule type="cellIs" dxfId="113" priority="6" operator="equal">
      <formula>$W$11</formula>
    </cfRule>
    <cfRule type="cellIs" dxfId="112" priority="7" operator="equal">
      <formula>$W$12</formula>
    </cfRule>
    <cfRule type="cellIs" dxfId="111" priority="8" operator="equal">
      <formula>$W$13</formula>
    </cfRule>
    <cfRule type="cellIs" dxfId="110" priority="9" operator="equal">
      <formula>$W$14</formula>
    </cfRule>
    <cfRule type="cellIs" dxfId="109" priority="10" operator="equal">
      <formula>$W$15</formula>
    </cfRule>
  </conditionalFormatting>
  <conditionalFormatting sqref="N11:N16">
    <cfRule type="cellIs" dxfId="108" priority="31" operator="equal">
      <formula>$V$11</formula>
    </cfRule>
    <cfRule type="cellIs" dxfId="107" priority="32" operator="equal">
      <formula>$V$12</formula>
    </cfRule>
    <cfRule type="cellIs" dxfId="106" priority="33" operator="equal">
      <formula>$V$13</formula>
    </cfRule>
    <cfRule type="cellIs" dxfId="105" priority="34" operator="equal">
      <formula>$V$14</formula>
    </cfRule>
    <cfRule type="cellIs" dxfId="10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16">
      <formula1>Afectación_Económica</formula1>
    </dataValidation>
    <dataValidation type="list" allowBlank="1" showInputMessage="1" showErrorMessage="1" sqref="J11:J16">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zoomScale="75" zoomScaleNormal="75" workbookViewId="0">
      <pane xSplit="1" ySplit="10" topLeftCell="B11" activePane="bottomRight" state="frozen"/>
      <selection pane="topRight" activeCell="B1" sqref="B1"/>
      <selection pane="bottomLeft" activeCell="A7" sqref="A7"/>
      <selection pane="bottomRight" activeCell="C11" sqref="C11"/>
    </sheetView>
  </sheetViews>
  <sheetFormatPr baseColWidth="10" defaultColWidth="14.28515625" defaultRowHeight="12.75" x14ac:dyDescent="0.25"/>
  <cols>
    <col min="1" max="1" width="16" style="70" customWidth="1" collapsed="1"/>
    <col min="2" max="2" width="33.140625" style="75" customWidth="1" collapsed="1"/>
    <col min="3" max="3" width="21.28515625" style="70" customWidth="1" collapsed="1"/>
    <col min="4" max="4" width="12.42578125" style="75" customWidth="1" collapsed="1"/>
    <col min="5" max="5" width="21" style="75" customWidth="1" collapsed="1"/>
    <col min="6" max="6" width="3.85546875" style="75" customWidth="1" collapsed="1"/>
    <col min="7" max="7" width="7.42578125" style="75" customWidth="1" collapsed="1"/>
    <col min="8" max="8" width="14" style="75" customWidth="1" collapsed="1"/>
    <col min="9" max="9" width="21.7109375" style="75" customWidth="1" collapsed="1"/>
    <col min="10" max="13" width="12.42578125" style="75" customWidth="1" collapsed="1"/>
    <col min="14" max="14" width="3.85546875" style="75" customWidth="1" collapsed="1"/>
    <col min="15" max="15" width="4.85546875" style="70" customWidth="1" collapsed="1"/>
    <col min="16" max="16" width="6.42578125" style="70" customWidth="1" collapsed="1"/>
    <col min="17" max="17" width="11" style="70" bestFit="1" customWidth="1" collapsed="1"/>
    <col min="18" max="22" width="12" style="70" customWidth="1" collapsed="1"/>
    <col min="23" max="27" width="11.42578125" style="70" customWidth="1" collapsed="1"/>
    <col min="28" max="28" width="5.5703125" style="70" bestFit="1" customWidth="1" collapsed="1"/>
    <col min="29" max="29" width="26.85546875" style="70" customWidth="1" collapsed="1"/>
    <col min="30" max="34" width="22.85546875" style="75" customWidth="1" collapsed="1"/>
    <col min="35" max="35" width="23.42578125" style="70" customWidth="1" collapsed="1"/>
    <col min="36" max="263" width="11.42578125" style="70" customWidth="1" collapsed="1"/>
    <col min="264" max="264" width="12.7109375" style="70" customWidth="1" collapsed="1"/>
    <col min="265" max="265" width="47" style="70" customWidth="1" collapsed="1"/>
    <col min="266" max="266" width="35" style="70" customWidth="1" collapsed="1"/>
    <col min="267" max="16384" width="14.28515625" style="70" collapsed="1"/>
  </cols>
  <sheetData>
    <row r="1" spans="1:36" ht="15" customHeight="1" x14ac:dyDescent="0.25">
      <c r="A1" s="372"/>
      <c r="B1" s="363" t="str">
        <f>+'2 CONTEXTO E IDENTIFICACIÓN'!B1</f>
        <v>MAPA RIESGOS OPERATIVOS  POR PROCESOS</v>
      </c>
      <c r="C1" s="363"/>
      <c r="D1" s="363"/>
      <c r="E1" s="286" t="str">
        <f>+'2 CONTEXTO E IDENTIFICACIÓN'!I1</f>
        <v xml:space="preserve">Código: </v>
      </c>
    </row>
    <row r="2" spans="1:36" ht="15" customHeight="1" x14ac:dyDescent="0.25">
      <c r="A2" s="372"/>
      <c r="B2" s="363"/>
      <c r="C2" s="363"/>
      <c r="D2" s="363"/>
      <c r="E2" s="286" t="str">
        <f>+'2 CONTEXTO E IDENTIFICACIÓN'!I2</f>
        <v xml:space="preserve">Fecha: </v>
      </c>
    </row>
    <row r="3" spans="1:36" s="58" customFormat="1" ht="15" customHeight="1" x14ac:dyDescent="0.2">
      <c r="A3" s="372"/>
      <c r="B3" s="363"/>
      <c r="C3" s="363"/>
      <c r="D3" s="363"/>
      <c r="E3" s="286" t="str">
        <f>+'2 CONTEXTO E IDENTIFICACIÓN'!I3</f>
        <v>Versión: 001</v>
      </c>
      <c r="H3" s="75"/>
      <c r="I3" s="75"/>
      <c r="J3" s="75"/>
      <c r="K3" s="75"/>
      <c r="L3" s="75"/>
      <c r="M3" s="75"/>
      <c r="AD3" s="59"/>
      <c r="AE3" s="59"/>
      <c r="AF3" s="59"/>
      <c r="AG3" s="59"/>
      <c r="AH3" s="59"/>
    </row>
    <row r="4" spans="1:36" s="58" customFormat="1" ht="15" customHeight="1" x14ac:dyDescent="0.2">
      <c r="A4" s="373"/>
      <c r="B4" s="363"/>
      <c r="C4" s="363"/>
      <c r="D4" s="363"/>
      <c r="E4" s="286" t="str">
        <f>+'2 CONTEXTO E IDENTIFICACIÓN'!I4</f>
        <v>Página:</v>
      </c>
      <c r="F4" s="60"/>
      <c r="G4" s="60"/>
      <c r="H4" s="75"/>
      <c r="I4" s="75"/>
      <c r="J4" s="75"/>
      <c r="K4" s="75"/>
      <c r="L4" s="75"/>
      <c r="M4" s="75"/>
      <c r="N4" s="60"/>
      <c r="AD4" s="59"/>
      <c r="AE4" s="59"/>
      <c r="AF4" s="59"/>
      <c r="AG4" s="59"/>
      <c r="AH4" s="59"/>
    </row>
    <row r="5" spans="1:36" s="58" customFormat="1" ht="13.5" customHeight="1" x14ac:dyDescent="0.2">
      <c r="A5" s="62"/>
      <c r="B5" s="60"/>
      <c r="C5" s="42"/>
      <c r="D5" s="61"/>
      <c r="E5" s="60"/>
      <c r="F5" s="60"/>
      <c r="G5" s="60"/>
      <c r="H5" s="75"/>
      <c r="I5" s="75"/>
      <c r="J5" s="75"/>
      <c r="K5" s="75"/>
      <c r="L5" s="75"/>
      <c r="M5" s="75"/>
      <c r="N5" s="60"/>
      <c r="AD5" s="59"/>
      <c r="AE5" s="59"/>
      <c r="AF5" s="59"/>
      <c r="AG5" s="59"/>
      <c r="AH5" s="59"/>
    </row>
    <row r="6" spans="1:36" s="58" customFormat="1" ht="15" x14ac:dyDescent="0.2">
      <c r="A6" s="15" t="s">
        <v>137</v>
      </c>
      <c r="B6" s="359" t="str">
        <f>+IF('2 CONTEXTO E IDENTIFICACIÓN'!$B$6="","",'2 CONTEXTO E IDENTIFICACIÓN'!$B$6)</f>
        <v>Área Operaciones (ETLF (ESTRUCTURA TÉCNICA, LEGAL Y FINANCIERA))</v>
      </c>
      <c r="C6" s="359"/>
      <c r="D6" s="359"/>
      <c r="E6" s="359"/>
      <c r="H6" s="75"/>
      <c r="I6" s="75"/>
      <c r="J6" s="75"/>
      <c r="K6" s="75"/>
      <c r="L6" s="75"/>
      <c r="M6" s="75"/>
      <c r="AD6" s="59"/>
      <c r="AE6" s="59"/>
      <c r="AF6" s="59"/>
      <c r="AG6" s="59"/>
      <c r="AH6" s="59"/>
    </row>
    <row r="7" spans="1:36" s="58" customFormat="1" ht="15.75" thickBot="1" x14ac:dyDescent="0.25">
      <c r="A7" s="195"/>
      <c r="B7" s="194"/>
      <c r="C7" s="195"/>
      <c r="D7" s="194"/>
      <c r="AD7" s="59"/>
      <c r="AE7" s="59"/>
      <c r="AF7" s="59"/>
      <c r="AG7" s="59"/>
      <c r="AH7" s="59"/>
    </row>
    <row r="8" spans="1:36" s="58" customFormat="1" ht="15.75" thickBot="1" x14ac:dyDescent="0.25">
      <c r="A8" s="195"/>
      <c r="B8" s="194"/>
      <c r="C8" s="194"/>
      <c r="D8" s="61"/>
      <c r="G8" s="369" t="s">
        <v>17</v>
      </c>
      <c r="H8" s="370"/>
      <c r="I8" s="370"/>
      <c r="J8" s="370"/>
      <c r="K8" s="370"/>
      <c r="L8" s="370"/>
      <c r="M8" s="371"/>
      <c r="O8" s="63"/>
      <c r="P8" s="63"/>
      <c r="Q8" s="64"/>
      <c r="R8" s="361" t="s">
        <v>70</v>
      </c>
      <c r="S8" s="361"/>
      <c r="T8" s="361"/>
      <c r="U8" s="361"/>
      <c r="V8" s="362"/>
      <c r="AD8" s="59"/>
      <c r="AE8" s="59"/>
      <c r="AF8" s="59"/>
      <c r="AG8" s="59"/>
      <c r="AH8" s="59"/>
    </row>
    <row r="9" spans="1:36" x14ac:dyDescent="0.25">
      <c r="A9" s="65"/>
      <c r="B9" s="66"/>
      <c r="C9" s="364" t="s">
        <v>72</v>
      </c>
      <c r="D9" s="364"/>
      <c r="E9" s="364"/>
      <c r="F9" s="67"/>
      <c r="G9" s="68"/>
      <c r="H9" s="69"/>
      <c r="I9" s="361" t="s">
        <v>70</v>
      </c>
      <c r="J9" s="361"/>
      <c r="K9" s="361"/>
      <c r="L9" s="361"/>
      <c r="M9" s="362"/>
      <c r="N9" s="67"/>
      <c r="O9" s="71"/>
      <c r="P9" s="71"/>
      <c r="R9" s="72">
        <v>0.2</v>
      </c>
      <c r="S9" s="72">
        <v>0.4</v>
      </c>
      <c r="T9" s="72">
        <v>0.6</v>
      </c>
      <c r="U9" s="72">
        <v>0.8</v>
      </c>
      <c r="V9" s="73">
        <v>1</v>
      </c>
      <c r="W9" s="74"/>
      <c r="X9" s="74"/>
      <c r="Y9" s="74"/>
      <c r="Z9" s="74"/>
      <c r="AA9" s="74"/>
      <c r="AB9" s="74"/>
      <c r="AC9" s="74"/>
    </row>
    <row r="10" spans="1:36" ht="25.5" x14ac:dyDescent="0.2">
      <c r="A10" s="76" t="s">
        <v>0</v>
      </c>
      <c r="B10" s="77" t="s">
        <v>1</v>
      </c>
      <c r="C10" s="78" t="s">
        <v>2</v>
      </c>
      <c r="D10" s="78" t="s">
        <v>4</v>
      </c>
      <c r="E10" s="79" t="s">
        <v>106</v>
      </c>
      <c r="F10" s="67"/>
      <c r="G10" s="71"/>
      <c r="H10" s="80"/>
      <c r="I10" s="81" t="s">
        <v>48</v>
      </c>
      <c r="J10" s="81" t="s">
        <v>7</v>
      </c>
      <c r="K10" s="81" t="s">
        <v>5</v>
      </c>
      <c r="L10" s="81" t="s">
        <v>6</v>
      </c>
      <c r="M10" s="82" t="s">
        <v>56</v>
      </c>
      <c r="N10" s="67"/>
      <c r="O10" s="71"/>
      <c r="P10" s="71"/>
      <c r="Q10" s="83"/>
      <c r="R10" s="84" t="s">
        <v>48</v>
      </c>
      <c r="S10" s="84" t="s">
        <v>7</v>
      </c>
      <c r="T10" s="84" t="s">
        <v>5</v>
      </c>
      <c r="U10" s="84" t="s">
        <v>6</v>
      </c>
      <c r="V10" s="85" t="s">
        <v>56</v>
      </c>
      <c r="Y10" s="74"/>
      <c r="Z10" s="74"/>
      <c r="AA10" s="86"/>
      <c r="AB10" s="86"/>
      <c r="AC10" s="86"/>
      <c r="AD10" s="86"/>
      <c r="AE10" s="86"/>
      <c r="AF10" s="86"/>
      <c r="AG10" s="86"/>
      <c r="AH10" s="86"/>
      <c r="AI10" s="86"/>
      <c r="AJ10" s="86"/>
    </row>
    <row r="11" spans="1:36" ht="153" x14ac:dyDescent="0.2">
      <c r="A11" s="87" t="str">
        <f>'2 CONTEXTO E IDENTIFICACIÓN'!A11</f>
        <v>R1</v>
      </c>
      <c r="B11" s="88"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89" t="str">
        <f>+'3 PROBABIL E IMPACTO INHERENTE'!F11</f>
        <v>Media</v>
      </c>
      <c r="D11" s="89" t="str">
        <f>+'3 PROBABIL E IMPACTO INHERENTE'!N11</f>
        <v>Catastrófico</v>
      </c>
      <c r="E11" s="88"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Extremo</v>
      </c>
      <c r="F11" s="90"/>
      <c r="G11" s="367" t="s">
        <v>37</v>
      </c>
      <c r="H11" s="81" t="s">
        <v>45</v>
      </c>
      <c r="I11" s="91"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1"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1"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1"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2"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0"/>
      <c r="O11" s="365" t="s">
        <v>37</v>
      </c>
      <c r="P11" s="93">
        <v>1</v>
      </c>
      <c r="Q11" s="84" t="s">
        <v>45</v>
      </c>
      <c r="R11" s="91" t="s">
        <v>68</v>
      </c>
      <c r="S11" s="91" t="s">
        <v>68</v>
      </c>
      <c r="T11" s="91" t="s">
        <v>68</v>
      </c>
      <c r="U11" s="91" t="s">
        <v>68</v>
      </c>
      <c r="V11" s="92" t="s">
        <v>67</v>
      </c>
      <c r="Y11" s="74"/>
      <c r="Z11" s="74"/>
      <c r="AA11" s="86"/>
      <c r="AB11" s="86"/>
      <c r="AC11" s="86"/>
      <c r="AD11" s="94"/>
      <c r="AE11" s="94"/>
      <c r="AF11" s="94"/>
      <c r="AG11" s="94"/>
      <c r="AH11" s="94"/>
      <c r="AI11" s="86"/>
      <c r="AJ11" s="86"/>
    </row>
    <row r="12" spans="1:36" ht="140.25" x14ac:dyDescent="0.2">
      <c r="A12" s="87" t="str">
        <f>'2 CONTEXTO E IDENTIFICACIÓN'!A12</f>
        <v>R2</v>
      </c>
      <c r="B12" s="88"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89" t="str">
        <f>+'3 PROBABIL E IMPACTO INHERENTE'!F12</f>
        <v>Media</v>
      </c>
      <c r="D12" s="89" t="str">
        <f>+'3 PROBABIL E IMPACTO INHERENTE'!N12</f>
        <v>Catastrófico</v>
      </c>
      <c r="E12" s="88"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Extremo</v>
      </c>
      <c r="F12" s="90"/>
      <c r="G12" s="367"/>
      <c r="H12" s="81" t="s">
        <v>44</v>
      </c>
      <c r="I12" s="95"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5"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1"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1"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2"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0"/>
      <c r="O12" s="365"/>
      <c r="P12" s="93">
        <v>0.8</v>
      </c>
      <c r="Q12" s="84" t="s">
        <v>44</v>
      </c>
      <c r="R12" s="95" t="s">
        <v>5</v>
      </c>
      <c r="S12" s="95" t="s">
        <v>5</v>
      </c>
      <c r="T12" s="91" t="s">
        <v>68</v>
      </c>
      <c r="U12" s="91" t="s">
        <v>68</v>
      </c>
      <c r="V12" s="92" t="s">
        <v>67</v>
      </c>
      <c r="Y12" s="74"/>
      <c r="Z12" s="74"/>
      <c r="AA12" s="86"/>
      <c r="AB12" s="96"/>
      <c r="AC12" s="97"/>
      <c r="AD12" s="94"/>
      <c r="AE12" s="94"/>
      <c r="AF12" s="94"/>
      <c r="AG12" s="94"/>
      <c r="AH12" s="94"/>
      <c r="AI12" s="86"/>
      <c r="AJ12" s="86"/>
    </row>
    <row r="13" spans="1:36" ht="102" x14ac:dyDescent="0.2">
      <c r="A13" s="87" t="str">
        <f>'2 CONTEXTO E IDENTIFICACIÓN'!A13</f>
        <v>R3</v>
      </c>
      <c r="B13" s="88"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89" t="str">
        <f>+'3 PROBABIL E IMPACTO INHERENTE'!F13</f>
        <v>Media</v>
      </c>
      <c r="D13" s="89" t="str">
        <f>+'3 PROBABIL E IMPACTO INHERENTE'!N13</f>
        <v>Catastrófico</v>
      </c>
      <c r="E13" s="88"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Extremo</v>
      </c>
      <c r="F13" s="90"/>
      <c r="G13" s="367"/>
      <c r="H13" s="81" t="s">
        <v>42</v>
      </c>
      <c r="I13" s="95"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5"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5"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1"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2"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R1 R2 R3  R5 R6              </v>
      </c>
      <c r="N13" s="90"/>
      <c r="O13" s="365"/>
      <c r="P13" s="93">
        <v>0.6</v>
      </c>
      <c r="Q13" s="84" t="s">
        <v>42</v>
      </c>
      <c r="R13" s="95" t="s">
        <v>5</v>
      </c>
      <c r="S13" s="95" t="s">
        <v>5</v>
      </c>
      <c r="T13" s="95" t="s">
        <v>5</v>
      </c>
      <c r="U13" s="91" t="s">
        <v>68</v>
      </c>
      <c r="V13" s="92" t="s">
        <v>67</v>
      </c>
      <c r="Y13" s="74"/>
      <c r="Z13" s="74"/>
      <c r="AA13" s="86"/>
      <c r="AB13" s="96"/>
      <c r="AC13" s="97"/>
      <c r="AD13" s="94"/>
      <c r="AE13" s="94"/>
      <c r="AF13" s="94"/>
      <c r="AG13" s="94"/>
      <c r="AH13" s="98"/>
      <c r="AI13" s="86"/>
      <c r="AJ13" s="86"/>
    </row>
    <row r="14" spans="1:36" ht="140.25" x14ac:dyDescent="0.2">
      <c r="A14" s="87" t="str">
        <f>'2 CONTEXTO E IDENTIFICACIÓN'!A14</f>
        <v>R4</v>
      </c>
      <c r="B14" s="88"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89" t="str">
        <f>+'3 PROBABIL E IMPACTO INHERENTE'!F14</f>
        <v>Baja</v>
      </c>
      <c r="D14" s="89" t="str">
        <f>+'3 PROBABIL E IMPACTO INHERENTE'!N14</f>
        <v>Leve</v>
      </c>
      <c r="E14" s="88" t="str">
        <f t="shared" ref="E14:E16"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0"/>
      <c r="G14" s="367"/>
      <c r="H14" s="81" t="s">
        <v>40</v>
      </c>
      <c r="I14" s="99"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R4                </v>
      </c>
      <c r="J14" s="95"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5"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1"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2"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0"/>
      <c r="O14" s="365"/>
      <c r="P14" s="93">
        <v>0.4</v>
      </c>
      <c r="Q14" s="84" t="s">
        <v>40</v>
      </c>
      <c r="R14" s="99" t="s">
        <v>69</v>
      </c>
      <c r="S14" s="95" t="s">
        <v>5</v>
      </c>
      <c r="T14" s="95" t="s">
        <v>5</v>
      </c>
      <c r="U14" s="91" t="s">
        <v>68</v>
      </c>
      <c r="V14" s="92" t="s">
        <v>67</v>
      </c>
      <c r="Y14" s="74"/>
      <c r="Z14" s="74"/>
      <c r="AA14" s="86"/>
      <c r="AB14" s="96"/>
      <c r="AC14" s="97"/>
      <c r="AD14" s="94"/>
      <c r="AE14" s="94"/>
      <c r="AF14" s="94"/>
      <c r="AG14" s="98"/>
      <c r="AH14" s="94"/>
      <c r="AI14" s="86"/>
      <c r="AJ14" s="86"/>
    </row>
    <row r="15" spans="1:36" ht="222" customHeight="1" thickBot="1" x14ac:dyDescent="0.25">
      <c r="A15" s="87" t="str">
        <f>'2 CONTEXTO E IDENTIFICACIÓN'!A15</f>
        <v>R5</v>
      </c>
      <c r="B15" s="88"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89" t="str">
        <f>+'3 PROBABIL E IMPACTO INHERENTE'!F15</f>
        <v>Media</v>
      </c>
      <c r="D15" s="89" t="str">
        <f>+'3 PROBABIL E IMPACTO INHERENTE'!N15</f>
        <v>Catastrófico</v>
      </c>
      <c r="E15" s="88" t="str">
        <f t="shared" si="0"/>
        <v>Extremo</v>
      </c>
      <c r="F15" s="90"/>
      <c r="G15" s="368"/>
      <c r="H15" s="100" t="s">
        <v>38</v>
      </c>
      <c r="I15" s="101"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1"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2"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3"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4"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0"/>
      <c r="O15" s="366"/>
      <c r="P15" s="105">
        <v>0.2</v>
      </c>
      <c r="Q15" s="106" t="s">
        <v>38</v>
      </c>
      <c r="R15" s="101" t="s">
        <v>69</v>
      </c>
      <c r="S15" s="101" t="s">
        <v>69</v>
      </c>
      <c r="T15" s="102" t="s">
        <v>5</v>
      </c>
      <c r="U15" s="103" t="s">
        <v>68</v>
      </c>
      <c r="V15" s="104" t="s">
        <v>67</v>
      </c>
      <c r="Y15" s="74"/>
      <c r="Z15" s="74"/>
      <c r="AA15" s="86"/>
      <c r="AB15" s="96"/>
      <c r="AC15" s="97"/>
      <c r="AD15" s="94"/>
      <c r="AE15" s="94"/>
      <c r="AF15" s="94"/>
      <c r="AG15" s="107"/>
      <c r="AH15" s="94"/>
      <c r="AI15" s="86"/>
      <c r="AJ15" s="86"/>
    </row>
    <row r="16" spans="1:36" ht="153" x14ac:dyDescent="0.2">
      <c r="A16" s="87" t="str">
        <f>'2 CONTEXTO E IDENTIFICACIÓN'!A16</f>
        <v>R6</v>
      </c>
      <c r="B16" s="88"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89" t="str">
        <f>+'3 PROBABIL E IMPACTO INHERENTE'!F16</f>
        <v>Media</v>
      </c>
      <c r="D16" s="89" t="str">
        <f>+'3 PROBABIL E IMPACTO INHERENTE'!N16</f>
        <v>Catastrófico</v>
      </c>
      <c r="E16" s="88" t="str">
        <f t="shared" si="0"/>
        <v>Extremo</v>
      </c>
      <c r="F16" s="90"/>
      <c r="G16" s="90"/>
      <c r="H16" s="90"/>
      <c r="I16" s="90"/>
      <c r="J16" s="90"/>
      <c r="K16" s="90"/>
      <c r="L16" s="90"/>
      <c r="M16" s="90"/>
      <c r="N16" s="90"/>
      <c r="Y16" s="74"/>
      <c r="Z16" s="74"/>
      <c r="AA16" s="86"/>
      <c r="AB16" s="96"/>
      <c r="AC16" s="97"/>
      <c r="AD16" s="94"/>
      <c r="AE16" s="94"/>
      <c r="AF16" s="94"/>
      <c r="AG16" s="94"/>
      <c r="AH16" s="94"/>
      <c r="AI16" s="86"/>
      <c r="AJ16" s="86"/>
    </row>
    <row r="17" spans="1:36" ht="33.75" customHeight="1" x14ac:dyDescent="0.2">
      <c r="A17" s="87">
        <f>'2 CONTEXTO E IDENTIFICACIÓN'!A17</f>
        <v>0</v>
      </c>
      <c r="B17" s="88">
        <f>+'2 CONTEXTO E IDENTIFICACIÓN'!E17</f>
        <v>0</v>
      </c>
      <c r="C17" s="89">
        <f>+'3 PROBABIL E IMPACTO INHERENTE'!F17</f>
        <v>0</v>
      </c>
      <c r="D17" s="89">
        <f>+'3 PROBABIL E IMPACTO INHERENTE'!N17</f>
        <v>0</v>
      </c>
      <c r="E17" s="88" t="str">
        <f t="shared" ref="E17:E21" si="1">+IF(C17=$Q$11,IF(D17=$R$10,$R$11,IF(D17=$S$10,$S$11,IF(D17=$T$10,$T$11,IF(D17=$U$10,$U$11,IF(D17=$V$10,$V$11))))),IF(C17=$Q$12,IF(D17=$R$10,$R$12,IF(D17=$S$10,$S$12,IF(D17=$T$10,$T$12,IF(D17=$U$10,$U$12,IF(D17=$V$10,$V$12))))),IF(C17=$Q$13,IF(D17=$R$10,$R$13,IF(D17=$S$10,$S$13,IF(D17=$T$10,$T$13,IF(D17=$U$10,$U$13,IF(D17=$V$10,$V$13))))),IF(C17=$Q$14,IF(D17=$R$10,$R$14,IF(D17=$S$10,$S$14,IF(D17=$T$10,$T$14,IF(D17=$U$10,$U$14,IF(D17=$V$10,$V$14))))),IF(C17=$Q$15,IF(D17=$R$10,$R$15,IF(D17=$S$10,$S$15,IF(D17=$T$10,$T$15,IF(D17=$U$10,$U$15,IF(D17=$V$10,$V$15))))),"")))))</f>
        <v/>
      </c>
      <c r="F17" s="90"/>
      <c r="G17" s="90"/>
      <c r="H17" s="90"/>
      <c r="I17" s="90"/>
      <c r="J17" s="90"/>
      <c r="K17" s="90"/>
      <c r="L17" s="90"/>
      <c r="M17" s="90"/>
      <c r="N17" s="90"/>
      <c r="R17" s="78" t="s">
        <v>71</v>
      </c>
      <c r="T17" s="74"/>
      <c r="U17" s="74"/>
      <c r="V17" s="74"/>
      <c r="W17" s="74"/>
      <c r="X17" s="74"/>
      <c r="Y17" s="74"/>
      <c r="Z17" s="74"/>
      <c r="AA17" s="86"/>
      <c r="AB17" s="96"/>
      <c r="AC17" s="86"/>
      <c r="AD17" s="97"/>
      <c r="AE17" s="97"/>
      <c r="AF17" s="97"/>
      <c r="AG17" s="97"/>
      <c r="AH17" s="97"/>
      <c r="AI17" s="86"/>
      <c r="AJ17" s="86"/>
    </row>
    <row r="18" spans="1:36" ht="33.75" customHeight="1" x14ac:dyDescent="0.2">
      <c r="A18" s="87">
        <f>'2 CONTEXTO E IDENTIFICACIÓN'!A18</f>
        <v>0</v>
      </c>
      <c r="B18" s="88">
        <f>+'2 CONTEXTO E IDENTIFICACIÓN'!E18</f>
        <v>0</v>
      </c>
      <c r="C18" s="89">
        <f>+'3 PROBABIL E IMPACTO INHERENTE'!F18</f>
        <v>0</v>
      </c>
      <c r="D18" s="89">
        <f>+'3 PROBABIL E IMPACTO INHERENTE'!N18</f>
        <v>0</v>
      </c>
      <c r="E18" s="88" t="str">
        <f t="shared" si="1"/>
        <v/>
      </c>
      <c r="F18" s="90"/>
      <c r="G18" s="90"/>
      <c r="H18" s="90"/>
      <c r="I18" s="90"/>
      <c r="J18" s="90"/>
      <c r="K18" s="90"/>
      <c r="L18" s="90"/>
      <c r="M18" s="90"/>
      <c r="N18" s="90"/>
      <c r="R18" s="108" t="s">
        <v>67</v>
      </c>
      <c r="T18" s="74"/>
      <c r="U18" s="74"/>
      <c r="V18" s="74"/>
      <c r="W18" s="74"/>
      <c r="X18" s="74"/>
      <c r="Y18" s="74"/>
      <c r="Z18" s="74"/>
      <c r="AA18" s="86"/>
      <c r="AB18" s="86"/>
      <c r="AC18" s="86"/>
      <c r="AD18" s="94"/>
      <c r="AE18" s="94"/>
      <c r="AF18" s="94"/>
      <c r="AG18" s="94"/>
      <c r="AH18" s="94"/>
      <c r="AI18" s="86"/>
      <c r="AJ18" s="86"/>
    </row>
    <row r="19" spans="1:36" ht="33.75" customHeight="1" x14ac:dyDescent="0.2">
      <c r="A19" s="87">
        <f>'2 CONTEXTO E IDENTIFICACIÓN'!A19</f>
        <v>0</v>
      </c>
      <c r="B19" s="88">
        <f>+'2 CONTEXTO E IDENTIFICACIÓN'!E19</f>
        <v>0</v>
      </c>
      <c r="C19" s="89">
        <f>+'3 PROBABIL E IMPACTO INHERENTE'!F19</f>
        <v>0</v>
      </c>
      <c r="D19" s="89">
        <f>+'3 PROBABIL E IMPACTO INHERENTE'!N19</f>
        <v>0</v>
      </c>
      <c r="E19" s="88" t="str">
        <f t="shared" si="1"/>
        <v/>
      </c>
      <c r="F19" s="90"/>
      <c r="G19" s="90"/>
      <c r="H19" s="90"/>
      <c r="I19" s="90"/>
      <c r="J19" s="90"/>
      <c r="K19" s="90"/>
      <c r="L19" s="90"/>
      <c r="M19" s="90"/>
      <c r="N19" s="90"/>
      <c r="R19" s="91" t="s">
        <v>68</v>
      </c>
      <c r="S19" s="74"/>
      <c r="T19" s="74"/>
      <c r="U19" s="74"/>
      <c r="V19" s="74"/>
      <c r="W19" s="74"/>
      <c r="X19" s="74"/>
      <c r="Y19" s="74"/>
      <c r="Z19" s="74"/>
      <c r="AA19" s="86"/>
      <c r="AB19" s="86"/>
      <c r="AC19" s="86"/>
      <c r="AD19" s="94"/>
      <c r="AE19" s="94"/>
      <c r="AF19" s="94"/>
      <c r="AG19" s="94"/>
      <c r="AH19" s="94"/>
      <c r="AI19" s="86"/>
      <c r="AJ19" s="86"/>
    </row>
    <row r="20" spans="1:36" ht="33.75" customHeight="1" x14ac:dyDescent="0.2">
      <c r="A20" s="87">
        <f>'2 CONTEXTO E IDENTIFICACIÓN'!A20</f>
        <v>0</v>
      </c>
      <c r="B20" s="88">
        <f>+'2 CONTEXTO E IDENTIFICACIÓN'!E20</f>
        <v>0</v>
      </c>
      <c r="C20" s="89">
        <f>+'3 PROBABIL E IMPACTO INHERENTE'!F20</f>
        <v>0</v>
      </c>
      <c r="D20" s="89">
        <f>+'3 PROBABIL E IMPACTO INHERENTE'!N20</f>
        <v>0</v>
      </c>
      <c r="E20" s="88" t="str">
        <f t="shared" si="1"/>
        <v/>
      </c>
      <c r="F20" s="90"/>
      <c r="G20" s="90"/>
      <c r="H20" s="90"/>
      <c r="I20" s="90"/>
      <c r="J20" s="90"/>
      <c r="K20" s="90"/>
      <c r="L20" s="90"/>
      <c r="M20" s="90"/>
      <c r="N20" s="90"/>
      <c r="Q20" s="109"/>
      <c r="R20" s="95" t="s">
        <v>5</v>
      </c>
      <c r="S20" s="109"/>
      <c r="T20" s="109"/>
      <c r="U20" s="109"/>
      <c r="V20" s="109"/>
      <c r="W20" s="109"/>
      <c r="X20" s="109"/>
      <c r="Y20" s="109"/>
      <c r="Z20" s="109"/>
      <c r="AA20" s="86"/>
      <c r="AB20" s="86"/>
      <c r="AC20" s="110"/>
      <c r="AD20" s="110"/>
      <c r="AE20" s="110"/>
      <c r="AF20" s="110"/>
      <c r="AG20" s="110"/>
      <c r="AH20" s="110"/>
      <c r="AI20" s="86"/>
      <c r="AJ20" s="86"/>
    </row>
    <row r="21" spans="1:36" ht="33.75" customHeight="1" x14ac:dyDescent="0.2">
      <c r="A21" s="87">
        <f>'2 CONTEXTO E IDENTIFICACIÓN'!A21</f>
        <v>0</v>
      </c>
      <c r="B21" s="88">
        <f>+'2 CONTEXTO E IDENTIFICACIÓN'!E21</f>
        <v>0</v>
      </c>
      <c r="C21" s="89">
        <f>+'3 PROBABIL E IMPACTO INHERENTE'!F21</f>
        <v>0</v>
      </c>
      <c r="D21" s="89">
        <f>+'3 PROBABIL E IMPACTO INHERENTE'!N21</f>
        <v>0</v>
      </c>
      <c r="E21" s="88" t="str">
        <f t="shared" si="1"/>
        <v/>
      </c>
      <c r="F21" s="90"/>
      <c r="G21" s="90"/>
      <c r="H21" s="90"/>
      <c r="I21" s="90"/>
      <c r="J21" s="90"/>
      <c r="K21" s="90"/>
      <c r="L21" s="90"/>
      <c r="M21" s="90"/>
      <c r="N21" s="90"/>
      <c r="Q21" s="109"/>
      <c r="R21" s="99" t="s">
        <v>69</v>
      </c>
      <c r="Y21" s="109"/>
      <c r="Z21" s="109"/>
      <c r="AA21" s="86"/>
      <c r="AB21" s="86"/>
      <c r="AC21" s="86"/>
      <c r="AD21" s="94"/>
      <c r="AE21" s="94"/>
      <c r="AF21" s="94"/>
      <c r="AG21" s="94"/>
      <c r="AH21" s="94"/>
      <c r="AI21" s="86"/>
      <c r="AJ21" s="86"/>
    </row>
    <row r="22" spans="1:36" ht="19.5" customHeight="1" x14ac:dyDescent="0.25">
      <c r="B22" s="70"/>
      <c r="D22" s="70"/>
      <c r="E22" s="70"/>
      <c r="F22" s="70"/>
      <c r="G22" s="70"/>
      <c r="H22" s="70"/>
      <c r="I22" s="70"/>
      <c r="J22" s="70"/>
      <c r="K22" s="70"/>
      <c r="L22" s="70"/>
      <c r="M22" s="70"/>
      <c r="N22" s="70"/>
      <c r="Y22" s="75"/>
      <c r="Z22" s="75"/>
      <c r="AA22" s="75"/>
      <c r="AB22" s="75"/>
      <c r="AC22" s="75"/>
      <c r="AD22" s="70"/>
      <c r="AE22" s="70"/>
      <c r="AF22" s="70"/>
      <c r="AG22" s="70"/>
      <c r="AH22" s="70"/>
    </row>
    <row r="23" spans="1:36" ht="19.5" customHeight="1" x14ac:dyDescent="0.25">
      <c r="B23" s="70"/>
      <c r="D23" s="70"/>
      <c r="E23" s="70"/>
      <c r="F23" s="70"/>
      <c r="G23" s="70"/>
      <c r="H23" s="70"/>
      <c r="I23" s="70"/>
      <c r="J23" s="70"/>
      <c r="K23" s="70"/>
      <c r="L23" s="70"/>
      <c r="M23" s="70"/>
      <c r="N23" s="70"/>
      <c r="Y23" s="75"/>
      <c r="Z23" s="75"/>
      <c r="AA23" s="75"/>
      <c r="AB23" s="75"/>
      <c r="AC23" s="75"/>
      <c r="AD23" s="70"/>
      <c r="AE23" s="70"/>
      <c r="AF23" s="70"/>
      <c r="AG23" s="70"/>
      <c r="AH23" s="70"/>
    </row>
    <row r="24" spans="1:36" ht="19.5" customHeight="1" x14ac:dyDescent="0.25">
      <c r="B24" s="70"/>
      <c r="D24" s="70"/>
      <c r="E24" s="70"/>
      <c r="F24" s="70"/>
      <c r="G24" s="70"/>
      <c r="H24" s="70"/>
      <c r="I24" s="70"/>
      <c r="J24" s="70"/>
      <c r="K24" s="70"/>
      <c r="L24" s="70"/>
      <c r="M24" s="70"/>
      <c r="N24" s="70"/>
      <c r="Y24" s="75"/>
      <c r="Z24" s="75"/>
      <c r="AA24" s="75"/>
      <c r="AB24" s="75"/>
      <c r="AC24" s="75"/>
      <c r="AD24" s="70"/>
      <c r="AE24" s="70"/>
      <c r="AF24" s="70"/>
      <c r="AG24" s="70"/>
      <c r="AH24" s="70"/>
    </row>
    <row r="25" spans="1:36" ht="19.5" customHeight="1" x14ac:dyDescent="0.25">
      <c r="B25" s="70"/>
      <c r="D25" s="70"/>
      <c r="E25" s="70"/>
      <c r="F25" s="70"/>
      <c r="G25" s="70"/>
      <c r="H25" s="70"/>
      <c r="I25" s="70"/>
      <c r="J25" s="70"/>
      <c r="K25" s="70"/>
      <c r="L25" s="70"/>
      <c r="M25" s="70"/>
      <c r="N25" s="70"/>
      <c r="Y25" s="75"/>
      <c r="Z25" s="75"/>
      <c r="AA25" s="75"/>
      <c r="AB25" s="75"/>
      <c r="AC25" s="75"/>
      <c r="AD25" s="70"/>
      <c r="AE25" s="70"/>
      <c r="AF25" s="70"/>
      <c r="AG25" s="70"/>
      <c r="AH25" s="70"/>
    </row>
    <row r="26" spans="1:36" ht="19.5" customHeight="1" x14ac:dyDescent="0.25">
      <c r="B26" s="70"/>
      <c r="D26" s="70"/>
      <c r="E26" s="70"/>
      <c r="F26" s="70"/>
      <c r="G26" s="70"/>
      <c r="H26" s="70"/>
      <c r="I26" s="70"/>
      <c r="J26" s="70"/>
      <c r="K26" s="70"/>
      <c r="L26" s="70"/>
      <c r="M26" s="70"/>
      <c r="N26" s="70"/>
      <c r="Y26" s="75"/>
      <c r="Z26" s="75"/>
      <c r="AA26" s="75"/>
      <c r="AB26" s="75"/>
      <c r="AC26" s="75"/>
      <c r="AD26" s="70"/>
      <c r="AE26" s="70"/>
      <c r="AF26" s="70"/>
      <c r="AG26" s="70"/>
      <c r="AH26" s="70"/>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21">
    <cfRule type="cellIs" dxfId="103" priority="6" operator="equal">
      <formula>$Q$15</formula>
    </cfRule>
    <cfRule type="cellIs" dxfId="102" priority="7" operator="equal">
      <formula>$Q$14</formula>
    </cfRule>
    <cfRule type="cellIs" dxfId="101" priority="8" operator="equal">
      <formula>$Q$13</formula>
    </cfRule>
    <cfRule type="cellIs" dxfId="100" priority="9" operator="equal">
      <formula>$Q$12</formula>
    </cfRule>
    <cfRule type="cellIs" dxfId="99" priority="10" operator="equal">
      <formula>$Q$11</formula>
    </cfRule>
  </conditionalFormatting>
  <conditionalFormatting sqref="D11:D21">
    <cfRule type="cellIs" dxfId="98" priority="1" operator="equal">
      <formula>$R$10</formula>
    </cfRule>
    <cfRule type="cellIs" dxfId="97" priority="2" operator="equal">
      <formula>$S$10</formula>
    </cfRule>
    <cfRule type="cellIs" dxfId="96" priority="3" operator="equal">
      <formula>$T$10</formula>
    </cfRule>
    <cfRule type="cellIs" dxfId="95" priority="4" operator="equal">
      <formula>$U$10</formula>
    </cfRule>
    <cfRule type="cellIs" dxfId="94" priority="5" operator="equal">
      <formula>$V$10</formula>
    </cfRule>
  </conditionalFormatting>
  <conditionalFormatting sqref="E11:E21">
    <cfRule type="cellIs" dxfId="93" priority="102" operator="equal">
      <formula>$R$18</formula>
    </cfRule>
    <cfRule type="cellIs" dxfId="92" priority="103" operator="equal">
      <formula>$R$19</formula>
    </cfRule>
    <cfRule type="cellIs" dxfId="91" priority="104" operator="equal">
      <formula>$R$20</formula>
    </cfRule>
    <cfRule type="cellIs" dxfId="90"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34"/>
  <sheetViews>
    <sheetView showGridLines="0" zoomScale="23" zoomScaleNormal="23" zoomScaleSheetLayoutView="57" workbookViewId="0">
      <pane xSplit="1" ySplit="10" topLeftCell="B11" activePane="bottomRight" state="frozen"/>
      <selection pane="topRight" activeCell="B1" sqref="B1"/>
      <selection pane="bottomLeft" activeCell="A7" sqref="A7"/>
      <selection pane="bottomRight" activeCell="AM29" sqref="AM29"/>
    </sheetView>
  </sheetViews>
  <sheetFormatPr baseColWidth="10" defaultColWidth="11.42578125" defaultRowHeight="14.25" x14ac:dyDescent="0.25"/>
  <cols>
    <col min="1" max="1" width="20" style="44" customWidth="1" collapsed="1"/>
    <col min="2" max="2" width="56.140625" style="44" customWidth="1" collapsed="1"/>
    <col min="3" max="3" width="19.42578125" style="44" customWidth="1" collapsed="1"/>
    <col min="4" max="4" width="11.5703125" style="44" customWidth="1" collapsed="1"/>
    <col min="5" max="5" width="10.140625" style="44" customWidth="1" collapsed="1"/>
    <col min="6" max="6" width="17.5703125" style="44" customWidth="1" collapsed="1"/>
    <col min="7" max="7" width="35.85546875" style="44" customWidth="1" collapsed="1"/>
    <col min="8" max="8" width="21.85546875" style="44" customWidth="1" collapsed="1"/>
    <col min="9" max="9" width="40.28515625" style="44" customWidth="1" collapsed="1"/>
    <col min="10" max="10" width="15.42578125" style="44" customWidth="1" collapsed="1"/>
    <col min="11" max="11" width="12.140625" style="51" customWidth="1" collapsed="1"/>
    <col min="12" max="12" width="17.28515625" style="51" customWidth="1" collapsed="1"/>
    <col min="13" max="13" width="17.42578125" style="44" customWidth="1" collapsed="1"/>
    <col min="14" max="14" width="12.140625" style="51" customWidth="1" collapsed="1"/>
    <col min="15" max="15" width="17" style="51" customWidth="1" collapsed="1"/>
    <col min="16" max="16" width="18.5703125" style="51" customWidth="1" collapsed="1"/>
    <col min="17" max="17" width="22.140625" style="51" customWidth="1" collapsed="1"/>
    <col min="18" max="18" width="17.7109375" style="266" customWidth="1" collapsed="1"/>
    <col min="19" max="19" width="21.42578125" style="266" customWidth="1" collapsed="1"/>
    <col min="20" max="20" width="20.28515625" style="266" customWidth="1" collapsed="1"/>
    <col min="21" max="21" width="14.42578125" style="171" customWidth="1" collapsed="1"/>
    <col min="22" max="22" width="14.5703125" style="171" customWidth="1" collapsed="1"/>
    <col min="23" max="23" width="11.42578125" style="44" collapsed="1"/>
    <col min="24" max="24" width="21.7109375" style="10" customWidth="1" collapsed="1"/>
    <col min="25" max="25" width="15.140625" style="10" customWidth="1" collapsed="1"/>
    <col min="26" max="26" width="13.140625" style="10" customWidth="1" collapsed="1"/>
    <col min="27" max="16384" width="11.42578125" style="44" collapsed="1"/>
  </cols>
  <sheetData>
    <row r="1" spans="1:26" ht="18" customHeight="1" x14ac:dyDescent="0.25">
      <c r="A1" s="390"/>
      <c r="B1" s="358" t="str">
        <f>+'2 CONTEXTO E IDENTIFICACIÓN'!B1</f>
        <v>MAPA RIESGOS OPERATIVOS  POR PROCESOS</v>
      </c>
      <c r="C1" s="358"/>
      <c r="D1" s="358"/>
      <c r="E1" s="358"/>
      <c r="F1" s="358"/>
      <c r="G1" s="358"/>
      <c r="H1" s="358"/>
      <c r="I1" s="358"/>
      <c r="J1" s="358"/>
      <c r="K1" s="358"/>
      <c r="L1" s="358"/>
      <c r="M1" s="358"/>
      <c r="N1" s="358"/>
      <c r="O1" s="358"/>
      <c r="P1" s="358"/>
      <c r="Q1" s="358"/>
      <c r="R1" s="358"/>
      <c r="S1" s="358"/>
      <c r="T1" s="358"/>
      <c r="U1" s="360" t="str">
        <f>+'2 CONTEXTO E IDENTIFICACIÓN'!I1</f>
        <v xml:space="preserve">Código: </v>
      </c>
      <c r="V1" s="360"/>
    </row>
    <row r="2" spans="1:26" ht="18" customHeight="1" x14ac:dyDescent="0.25">
      <c r="A2" s="390"/>
      <c r="B2" s="358"/>
      <c r="C2" s="358"/>
      <c r="D2" s="358"/>
      <c r="E2" s="358"/>
      <c r="F2" s="358"/>
      <c r="G2" s="358"/>
      <c r="H2" s="358"/>
      <c r="I2" s="358"/>
      <c r="J2" s="358"/>
      <c r="K2" s="358"/>
      <c r="L2" s="358"/>
      <c r="M2" s="358"/>
      <c r="N2" s="358"/>
      <c r="O2" s="358"/>
      <c r="P2" s="358"/>
      <c r="Q2" s="358"/>
      <c r="R2" s="358"/>
      <c r="S2" s="358"/>
      <c r="T2" s="358"/>
      <c r="U2" s="360" t="str">
        <f>+'2 CONTEXTO E IDENTIFICACIÓN'!I2</f>
        <v xml:space="preserve">Fecha: </v>
      </c>
      <c r="V2" s="360"/>
    </row>
    <row r="3" spans="1:26" s="41" customFormat="1" ht="18" customHeight="1" x14ac:dyDescent="0.25">
      <c r="A3" s="390"/>
      <c r="B3" s="358"/>
      <c r="C3" s="358"/>
      <c r="D3" s="358"/>
      <c r="E3" s="358"/>
      <c r="F3" s="358"/>
      <c r="G3" s="358"/>
      <c r="H3" s="358"/>
      <c r="I3" s="358"/>
      <c r="J3" s="358"/>
      <c r="K3" s="358"/>
      <c r="L3" s="358"/>
      <c r="M3" s="358"/>
      <c r="N3" s="358"/>
      <c r="O3" s="358"/>
      <c r="P3" s="358"/>
      <c r="Q3" s="358"/>
      <c r="R3" s="358"/>
      <c r="S3" s="358"/>
      <c r="T3" s="358"/>
      <c r="U3" s="360" t="str">
        <f>+'2 CONTEXTO E IDENTIFICACIÓN'!I3</f>
        <v>Versión: 001</v>
      </c>
      <c r="V3" s="360"/>
      <c r="W3" s="44"/>
      <c r="X3" s="10"/>
      <c r="Y3" s="10"/>
      <c r="Z3" s="10"/>
    </row>
    <row r="4" spans="1:26" s="41" customFormat="1" ht="18" customHeight="1" x14ac:dyDescent="0.2">
      <c r="A4" s="391"/>
      <c r="B4" s="358"/>
      <c r="C4" s="358"/>
      <c r="D4" s="358"/>
      <c r="E4" s="358"/>
      <c r="F4" s="358"/>
      <c r="G4" s="358"/>
      <c r="H4" s="358"/>
      <c r="I4" s="358"/>
      <c r="J4" s="358"/>
      <c r="K4" s="358"/>
      <c r="L4" s="358"/>
      <c r="M4" s="358"/>
      <c r="N4" s="358"/>
      <c r="O4" s="358"/>
      <c r="P4" s="358"/>
      <c r="Q4" s="358"/>
      <c r="R4" s="358"/>
      <c r="S4" s="358"/>
      <c r="T4" s="358"/>
      <c r="U4" s="360" t="str">
        <f>+'2 CONTEXTO E IDENTIFICACIÓN'!I4</f>
        <v>Página:</v>
      </c>
      <c r="V4" s="360"/>
      <c r="W4" s="44"/>
      <c r="X4" s="9"/>
      <c r="Y4" s="9"/>
      <c r="Z4" s="9"/>
    </row>
    <row r="5" spans="1:26" s="41" customFormat="1" ht="9" customHeight="1" x14ac:dyDescent="0.2">
      <c r="F5" s="46"/>
      <c r="G5" s="45"/>
      <c r="H5" s="46"/>
      <c r="I5" s="46"/>
      <c r="J5" s="46"/>
      <c r="K5" s="46"/>
      <c r="L5" s="46"/>
      <c r="M5" s="45"/>
      <c r="N5" s="46"/>
      <c r="O5" s="46"/>
      <c r="P5" s="46"/>
      <c r="Q5" s="46"/>
      <c r="R5" s="259"/>
      <c r="S5" s="43"/>
      <c r="T5" s="262"/>
      <c r="U5" s="171"/>
      <c r="V5" s="258"/>
      <c r="W5" s="44"/>
      <c r="X5" s="9"/>
      <c r="Y5" s="9"/>
      <c r="Z5" s="9"/>
    </row>
    <row r="6" spans="1:26" s="41" customFormat="1" ht="15.75" thickBot="1" x14ac:dyDescent="0.25">
      <c r="A6" s="15" t="s">
        <v>137</v>
      </c>
      <c r="B6" s="359" t="str">
        <f>+IF('2 CONTEXTO E IDENTIFICACIÓN'!$B$6="","",'2 CONTEXTO E IDENTIFICACIÓN'!$B$6)</f>
        <v>Área Operaciones (ETLF (ESTRUCTURA TÉCNICA, LEGAL Y FINANCIERA))</v>
      </c>
      <c r="C6" s="359"/>
      <c r="D6" s="359"/>
      <c r="E6" s="359"/>
      <c r="F6" s="359"/>
      <c r="G6" s="359"/>
      <c r="H6" s="359"/>
      <c r="I6" s="359"/>
      <c r="J6" s="359"/>
      <c r="K6" s="359"/>
      <c r="L6" s="359"/>
      <c r="M6" s="359"/>
      <c r="N6" s="359"/>
      <c r="O6" s="359"/>
      <c r="P6" s="359"/>
      <c r="Q6" s="359"/>
      <c r="R6" s="359"/>
      <c r="S6" s="359"/>
      <c r="T6" s="359"/>
      <c r="U6" s="359"/>
      <c r="V6" s="359"/>
      <c r="W6" s="44"/>
      <c r="X6" s="9"/>
      <c r="Y6" s="9"/>
      <c r="Z6" s="9"/>
    </row>
    <row r="7" spans="1:26" s="47" customFormat="1" ht="16.5" customHeight="1" x14ac:dyDescent="0.25">
      <c r="A7" s="70"/>
      <c r="B7" s="70"/>
      <c r="C7" s="70"/>
      <c r="D7" s="70"/>
      <c r="E7" s="70" t="s">
        <v>28</v>
      </c>
      <c r="F7" s="268" t="s">
        <v>29</v>
      </c>
      <c r="G7" s="70"/>
      <c r="H7" s="70"/>
      <c r="I7" s="70"/>
      <c r="J7" s="75"/>
      <c r="K7" s="75"/>
      <c r="L7" s="75"/>
      <c r="M7" s="75"/>
      <c r="N7" s="75"/>
      <c r="O7" s="75"/>
      <c r="P7" s="75"/>
      <c r="Q7" s="75"/>
      <c r="R7" s="381" t="s">
        <v>181</v>
      </c>
      <c r="S7" s="381" t="s">
        <v>182</v>
      </c>
      <c r="T7" s="381" t="s">
        <v>183</v>
      </c>
      <c r="U7" s="196"/>
      <c r="V7" s="196"/>
      <c r="W7" s="44"/>
      <c r="X7" s="344" t="s">
        <v>244</v>
      </c>
      <c r="Y7" s="345"/>
      <c r="Z7" s="346"/>
    </row>
    <row r="8" spans="1:26" s="47" customFormat="1" ht="16.5" customHeight="1" x14ac:dyDescent="0.25">
      <c r="A8" s="195"/>
      <c r="B8" s="194"/>
      <c r="C8" s="194"/>
      <c r="D8" s="196"/>
      <c r="E8" s="70"/>
      <c r="F8" s="70"/>
      <c r="G8" s="70"/>
      <c r="H8" s="70"/>
      <c r="I8" s="70"/>
      <c r="J8" s="364" t="s">
        <v>93</v>
      </c>
      <c r="K8" s="364"/>
      <c r="L8" s="364"/>
      <c r="M8" s="364"/>
      <c r="N8" s="364"/>
      <c r="O8" s="364"/>
      <c r="P8" s="364"/>
      <c r="Q8" s="364"/>
      <c r="R8" s="381"/>
      <c r="S8" s="381"/>
      <c r="T8" s="381"/>
      <c r="U8" s="196"/>
      <c r="V8" s="196"/>
      <c r="W8" s="44"/>
      <c r="X8" s="21" t="s">
        <v>35</v>
      </c>
      <c r="Y8" s="22" t="s">
        <v>245</v>
      </c>
      <c r="Z8" s="23" t="s">
        <v>246</v>
      </c>
    </row>
    <row r="9" spans="1:26" ht="66" customHeight="1" x14ac:dyDescent="0.25">
      <c r="A9" s="339" t="s">
        <v>177</v>
      </c>
      <c r="B9" s="339" t="s">
        <v>176</v>
      </c>
      <c r="C9" s="339" t="s">
        <v>97</v>
      </c>
      <c r="D9" s="339" t="s">
        <v>98</v>
      </c>
      <c r="E9" s="383" t="s">
        <v>94</v>
      </c>
      <c r="F9" s="388" t="s">
        <v>155</v>
      </c>
      <c r="G9" s="389"/>
      <c r="H9" s="383"/>
      <c r="I9" s="269"/>
      <c r="J9" s="385" t="s">
        <v>88</v>
      </c>
      <c r="K9" s="386"/>
      <c r="L9" s="386"/>
      <c r="M9" s="386"/>
      <c r="N9" s="387"/>
      <c r="O9" s="385" t="s">
        <v>92</v>
      </c>
      <c r="P9" s="386"/>
      <c r="Q9" s="387"/>
      <c r="R9" s="382"/>
      <c r="S9" s="382"/>
      <c r="T9" s="382"/>
      <c r="U9" s="196"/>
      <c r="V9" s="196"/>
      <c r="X9" s="26" t="s">
        <v>38</v>
      </c>
      <c r="Y9" s="29">
        <v>0.01</v>
      </c>
      <c r="Z9" s="28">
        <v>0.2</v>
      </c>
    </row>
    <row r="10" spans="1:26" s="40" customFormat="1" ht="60.75" thickBot="1" x14ac:dyDescent="0.3">
      <c r="A10" s="374"/>
      <c r="B10" s="374"/>
      <c r="C10" s="374"/>
      <c r="D10" s="374"/>
      <c r="E10" s="384"/>
      <c r="F10" s="270" t="s">
        <v>247</v>
      </c>
      <c r="G10" s="271" t="s">
        <v>156</v>
      </c>
      <c r="H10" s="271" t="s">
        <v>157</v>
      </c>
      <c r="I10" s="271" t="s">
        <v>241</v>
      </c>
      <c r="J10" s="270" t="s">
        <v>73</v>
      </c>
      <c r="K10" s="272" t="s">
        <v>74</v>
      </c>
      <c r="L10" s="272" t="s">
        <v>96</v>
      </c>
      <c r="M10" s="270" t="s">
        <v>75</v>
      </c>
      <c r="N10" s="272" t="s">
        <v>76</v>
      </c>
      <c r="O10" s="272" t="s">
        <v>80</v>
      </c>
      <c r="P10" s="272" t="s">
        <v>3</v>
      </c>
      <c r="Q10" s="272" t="s">
        <v>85</v>
      </c>
      <c r="R10" s="272" t="s">
        <v>95</v>
      </c>
      <c r="S10" s="272" t="s">
        <v>99</v>
      </c>
      <c r="T10" s="273" t="s">
        <v>10</v>
      </c>
      <c r="U10" s="272" t="s">
        <v>242</v>
      </c>
      <c r="V10" s="272" t="s">
        <v>243</v>
      </c>
      <c r="X10" s="31" t="s">
        <v>40</v>
      </c>
      <c r="Y10" s="29">
        <v>0.21</v>
      </c>
      <c r="Z10" s="28">
        <v>0.4</v>
      </c>
    </row>
    <row r="11" spans="1:26" ht="85.5" x14ac:dyDescent="0.25">
      <c r="A11" s="392" t="str">
        <f>'2 CONTEXTO E IDENTIFICACIÓN'!A11</f>
        <v>R1</v>
      </c>
      <c r="B11" s="398"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375">
        <f>+'3 PROBABIL E IMPACTO INHERENTE'!E11</f>
        <v>0.6</v>
      </c>
      <c r="D11" s="378">
        <f>+'3 PROBABIL E IMPACTO INHERENTE'!M11</f>
        <v>1</v>
      </c>
      <c r="E11" s="52">
        <v>1</v>
      </c>
      <c r="F11" s="55" t="s">
        <v>273</v>
      </c>
      <c r="G11" s="55" t="s">
        <v>274</v>
      </c>
      <c r="H11" s="55" t="s">
        <v>272</v>
      </c>
      <c r="I11" s="289" t="str">
        <f>+CONCATENATE(F11," ",G11," ",H11)</f>
        <v xml:space="preserve"> Contratistas Area ETLF Realizar de mesas de trabajo con transportadores para socializar los avances.  Seguimiento Trimestral- Eviedencias Listas de asistencia: 5 Actas de reunión:0 Fotografico:2  </v>
      </c>
      <c r="J11" s="5" t="s">
        <v>90</v>
      </c>
      <c r="K11" s="48">
        <f>+IF(J11='11 FORMULAS'!$E$4,'11 FORMULAS'!$F$4,IF(J11='11 FORMULAS'!$E$5,'11 FORMULAS'!$F$5,IF(J11='11 FORMULAS'!$E$6,'11 FORMULAS'!$F$6,"")))</f>
        <v>0.15</v>
      </c>
      <c r="L11" s="48" t="str">
        <f>+IF(OR(J11='11 FORMULAS'!$O$4,J11='11 FORMULAS'!$O$5),'11 FORMULAS'!$P$5,IF(J11='11 FORMULAS'!$O$6,'11 FORMULAS'!$P$6,""))</f>
        <v>Probabilidad</v>
      </c>
      <c r="M11" s="5" t="s">
        <v>77</v>
      </c>
      <c r="N11" s="48">
        <f>+IF(M11='11 FORMULAS'!$H$4,'11 FORMULAS'!$I$4,IF(M11='11 FORMULAS'!$H$5,'11 FORMULAS'!$I$5,""))</f>
        <v>0.25</v>
      </c>
      <c r="O11" s="6" t="s">
        <v>81</v>
      </c>
      <c r="P11" s="6" t="s">
        <v>83</v>
      </c>
      <c r="Q11" s="6" t="s">
        <v>86</v>
      </c>
      <c r="R11" s="263">
        <f>+IFERROR(K11+N11,"")</f>
        <v>0.4</v>
      </c>
      <c r="S11" s="263">
        <f>IF(L11='11 FORMULAS'!$P$5,C11-(C11*R11),C11)</f>
        <v>0.36</v>
      </c>
      <c r="T11" s="263">
        <f>IF(L11='11 FORMULAS'!$P$6,D11-(D11*R11),D11)</f>
        <v>1</v>
      </c>
      <c r="U11" s="403">
        <f>+IF(S14="","",S14)</f>
        <v>0.1512</v>
      </c>
      <c r="V11" s="406">
        <f>+IF(T14="","",T14)</f>
        <v>1</v>
      </c>
      <c r="X11" s="34" t="s">
        <v>42</v>
      </c>
      <c r="Y11" s="29">
        <v>0.41</v>
      </c>
      <c r="Z11" s="28">
        <v>0.6</v>
      </c>
    </row>
    <row r="12" spans="1:26" ht="85.5" x14ac:dyDescent="0.25">
      <c r="A12" s="393"/>
      <c r="B12" s="399"/>
      <c r="C12" s="376"/>
      <c r="D12" s="379"/>
      <c r="E12" s="53">
        <v>2</v>
      </c>
      <c r="F12" s="188" t="s">
        <v>273</v>
      </c>
      <c r="G12" s="188" t="s">
        <v>275</v>
      </c>
      <c r="H12" s="188" t="s">
        <v>276</v>
      </c>
      <c r="I12" s="291" t="str">
        <f>+CONCATENATE(F12," ",G12," ",H12)</f>
        <v xml:space="preserve"> Contratistas Area ETLF Avanzar en el informe operacional final requerido para la entrega de la estructuración técnica, legal y financiera Seguimiento Trimestral-  Evidencia Listas de asistencia: 3 Actas de reunión:0 Fotografico:2 </v>
      </c>
      <c r="J12" s="1" t="s">
        <v>90</v>
      </c>
      <c r="K12" s="49">
        <f>+IF(J12='11 FORMULAS'!$E$4,'11 FORMULAS'!$F$4,IF(J12='11 FORMULAS'!$E$5,'11 FORMULAS'!$F$5,IF(J12='11 FORMULAS'!$E$6,'11 FORMULAS'!$F$6,"")))</f>
        <v>0.15</v>
      </c>
      <c r="L12" s="49" t="str">
        <f>+IF(OR(J12='11 FORMULAS'!$O$4,J12='11 FORMULAS'!$O$5),'11 FORMULAS'!$P$5,IF(J12='11 FORMULAS'!$O$6,'11 FORMULAS'!$P$6,""))</f>
        <v>Probabilidad</v>
      </c>
      <c r="M12" s="1" t="s">
        <v>78</v>
      </c>
      <c r="N12" s="49">
        <f>+IF(M12='11 FORMULAS'!$H$4,'11 FORMULAS'!$I$4,IF(M12='11 FORMULAS'!$H$5,'11 FORMULAS'!$I$5,""))</f>
        <v>0.15</v>
      </c>
      <c r="O12" s="4" t="s">
        <v>81</v>
      </c>
      <c r="P12" s="4" t="s">
        <v>83</v>
      </c>
      <c r="Q12" s="4" t="s">
        <v>86</v>
      </c>
      <c r="R12" s="264">
        <f t="shared" ref="R12:R14" si="0">+IFERROR(K12+N12,"")</f>
        <v>0.3</v>
      </c>
      <c r="S12" s="264">
        <f>IF(L12='11 FORMULAS'!$P$5,S11-(S11*R12),S11)</f>
        <v>0.252</v>
      </c>
      <c r="T12" s="264">
        <f>IF(L12='11 FORMULAS'!$P$6,T11-(T11*R12),T11)</f>
        <v>1</v>
      </c>
      <c r="U12" s="404"/>
      <c r="V12" s="407"/>
      <c r="X12" s="35" t="s">
        <v>44</v>
      </c>
      <c r="Y12" s="29">
        <v>0.61</v>
      </c>
      <c r="Z12" s="28">
        <v>0.8</v>
      </c>
    </row>
    <row r="13" spans="1:26" ht="86.25" thickBot="1" x14ac:dyDescent="0.3">
      <c r="A13" s="393"/>
      <c r="B13" s="399"/>
      <c r="C13" s="376"/>
      <c r="D13" s="379"/>
      <c r="E13" s="53">
        <v>3</v>
      </c>
      <c r="F13" s="188" t="s">
        <v>273</v>
      </c>
      <c r="G13" s="188" t="s">
        <v>277</v>
      </c>
      <c r="H13" s="188" t="s">
        <v>278</v>
      </c>
      <c r="I13" s="256" t="str">
        <f t="shared" ref="I13:I34" si="1">+CONCATENATE(F13," ",G13," ",H13)</f>
        <v xml:space="preserve"> Contratistas Area ETLF Realizar socialización tecnica de los insumos al equipo social de Amable. Seguimiento Trimestral - Evidencia Listas de asistencia: 3 Actas de reunión:0 Fotografico </v>
      </c>
      <c r="J13" s="1" t="s">
        <v>89</v>
      </c>
      <c r="K13" s="49">
        <f>+IF(J13='11 FORMULAS'!$E$4,'11 FORMULAS'!$F$4,IF(J13='11 FORMULAS'!$E$5,'11 FORMULAS'!$F$5,IF(J13='11 FORMULAS'!$E$6,'11 FORMULAS'!$F$6,"")))</f>
        <v>0.25</v>
      </c>
      <c r="L13" s="49" t="str">
        <f>+IF(OR(J13='11 FORMULAS'!$O$4,J13='11 FORMULAS'!$O$5),'11 FORMULAS'!$P$5,IF(J13='11 FORMULAS'!$O$6,'11 FORMULAS'!$P$6,""))</f>
        <v>Probabilidad</v>
      </c>
      <c r="M13" s="1" t="s">
        <v>78</v>
      </c>
      <c r="N13" s="49">
        <f>+IF(M13='11 FORMULAS'!$H$4,'11 FORMULAS'!$I$4,IF(M13='11 FORMULAS'!$H$5,'11 FORMULAS'!$I$5,""))</f>
        <v>0.15</v>
      </c>
      <c r="O13" s="4" t="s">
        <v>81</v>
      </c>
      <c r="P13" s="4" t="s">
        <v>84</v>
      </c>
      <c r="Q13" s="4" t="s">
        <v>86</v>
      </c>
      <c r="R13" s="264">
        <f>+IFERROR(K13+N13,"")</f>
        <v>0.4</v>
      </c>
      <c r="S13" s="264">
        <f>IF(L13='11 FORMULAS'!$P$5,S12-(S12*R13),S12)</f>
        <v>0.1512</v>
      </c>
      <c r="T13" s="264">
        <f>IF(L13='11 FORMULAS'!$P$6,T12-(T12*R13),T12)</f>
        <v>1</v>
      </c>
      <c r="U13" s="404"/>
      <c r="V13" s="407"/>
      <c r="X13" s="36" t="s">
        <v>45</v>
      </c>
      <c r="Y13" s="29">
        <v>0.81</v>
      </c>
      <c r="Z13" s="28">
        <v>1</v>
      </c>
    </row>
    <row r="14" spans="1:26" ht="15" hidden="1" thickBot="1" x14ac:dyDescent="0.3">
      <c r="A14" s="394"/>
      <c r="B14" s="400"/>
      <c r="C14" s="377"/>
      <c r="D14" s="380"/>
      <c r="E14" s="54">
        <v>4</v>
      </c>
      <c r="F14" s="189"/>
      <c r="G14" s="189"/>
      <c r="H14" s="189"/>
      <c r="I14" s="257" t="str">
        <f t="shared" si="1"/>
        <v xml:space="preserve">  </v>
      </c>
      <c r="J14" s="7"/>
      <c r="K14" s="50" t="str">
        <f>+IF(J14='11 FORMULAS'!$E$4,'11 FORMULAS'!$F$4,IF(J14='11 FORMULAS'!$E$5,'11 FORMULAS'!$F$5,IF(J14='11 FORMULAS'!$E$6,'11 FORMULAS'!$F$6,"")))</f>
        <v/>
      </c>
      <c r="L14" s="50" t="str">
        <f>+IF(OR(J14='11 FORMULAS'!$O$4,J14='11 FORMULAS'!$O$5),'11 FORMULAS'!$P$5,IF(J14='11 FORMULAS'!$O$6,'11 FORMULAS'!$P$6,""))</f>
        <v/>
      </c>
      <c r="M14" s="7"/>
      <c r="N14" s="50" t="str">
        <f>+IF(M14='11 FORMULAS'!$H$4,'11 FORMULAS'!$I$4,IF(M14='11 FORMULAS'!$H$5,'11 FORMULAS'!$I$5,""))</f>
        <v/>
      </c>
      <c r="O14" s="8"/>
      <c r="P14" s="8"/>
      <c r="Q14" s="8"/>
      <c r="R14" s="265" t="str">
        <f t="shared" si="0"/>
        <v/>
      </c>
      <c r="S14" s="265">
        <f>IF(L14='11 FORMULAS'!$P$5,S13-(S13*R14),S13)</f>
        <v>0.1512</v>
      </c>
      <c r="T14" s="265">
        <f>IF(L14='11 FORMULAS'!$P$6,T13-(T13*R14),T13)</f>
        <v>1</v>
      </c>
      <c r="U14" s="405"/>
      <c r="V14" s="408"/>
      <c r="X14" s="37"/>
      <c r="Y14" s="38"/>
      <c r="Z14" s="39"/>
    </row>
    <row r="15" spans="1:26" ht="71.25" x14ac:dyDescent="0.25">
      <c r="A15" s="401" t="str">
        <f>'2 CONTEXTO E IDENTIFICACIÓN'!A12</f>
        <v>R2</v>
      </c>
      <c r="B15" s="398"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5" s="375">
        <f>+'3 PROBABIL E IMPACTO INHERENTE'!E12</f>
        <v>0.6</v>
      </c>
      <c r="D15" s="378">
        <f>+'3 PROBABIL E IMPACTO INHERENTE'!M12</f>
        <v>1</v>
      </c>
      <c r="E15" s="52">
        <v>1</v>
      </c>
      <c r="F15" s="55" t="s">
        <v>273</v>
      </c>
      <c r="G15" s="55" t="s">
        <v>279</v>
      </c>
      <c r="H15" s="55" t="s">
        <v>280</v>
      </c>
      <c r="I15" s="289" t="str">
        <f>+CONCATENATE(F15," ",G15," ",H15)</f>
        <v xml:space="preserve"> Contratistas Area ETLF Realizar mesa con transportadores para socializar avances. Seguimiento Trimestral - Evidencia Listas de asistencia: 2 Actas de reunión: Fotografico:0 </v>
      </c>
      <c r="J15" s="5" t="s">
        <v>90</v>
      </c>
      <c r="K15" s="48">
        <f>+IF(J15='11 FORMULAS'!$E$4,'11 FORMULAS'!$F$4,IF(J15='11 FORMULAS'!$E$5,'11 FORMULAS'!$F$5,IF(J15='11 FORMULAS'!$E$6,'11 FORMULAS'!$F$6,"")))</f>
        <v>0.15</v>
      </c>
      <c r="L15" s="48" t="str">
        <f>+IF(OR(J15='11 FORMULAS'!$O$4,J15='11 FORMULAS'!$O$5),'11 FORMULAS'!$P$5,IF(J15='11 FORMULAS'!$O$6,'11 FORMULAS'!$P$6,""))</f>
        <v>Probabilidad</v>
      </c>
      <c r="M15" s="5" t="s">
        <v>78</v>
      </c>
      <c r="N15" s="48">
        <f>+IF(M15='11 FORMULAS'!$H$4,'11 FORMULAS'!$I$4,IF(M15='11 FORMULAS'!$H$5,'11 FORMULAS'!$I$5,""))</f>
        <v>0.15</v>
      </c>
      <c r="O15" s="6" t="s">
        <v>81</v>
      </c>
      <c r="P15" s="6" t="s">
        <v>84</v>
      </c>
      <c r="Q15" s="6" t="s">
        <v>86</v>
      </c>
      <c r="R15" s="263">
        <f>+IFERROR(K15+N15,"")</f>
        <v>0.3</v>
      </c>
      <c r="S15" s="263">
        <f>IF(L15='11 FORMULAS'!$P$5,C15-(C15*R15),C15)</f>
        <v>0.42</v>
      </c>
      <c r="T15" s="263">
        <f>IF(L15='11 FORMULAS'!$P$6,D15-(D15*R15),D15)</f>
        <v>1</v>
      </c>
      <c r="U15" s="403">
        <f>+IF(S18="","",S18)</f>
        <v>0.1512</v>
      </c>
      <c r="V15" s="406">
        <f>+IF(T18="","",T18)</f>
        <v>0.75</v>
      </c>
      <c r="X15" s="260"/>
      <c r="Y15" s="261"/>
      <c r="Z15" s="261"/>
    </row>
    <row r="16" spans="1:26" ht="114" x14ac:dyDescent="0.25">
      <c r="A16" s="402"/>
      <c r="B16" s="399"/>
      <c r="C16" s="376"/>
      <c r="D16" s="379"/>
      <c r="E16" s="53">
        <v>2</v>
      </c>
      <c r="F16" s="188" t="s">
        <v>273</v>
      </c>
      <c r="G16" s="188" t="s">
        <v>281</v>
      </c>
      <c r="H16" s="188" t="s">
        <v>282</v>
      </c>
      <c r="I16" s="256" t="str">
        <f t="shared" si="1"/>
        <v xml:space="preserve"> Contratistas Area ETLF Realizar cronograma con reuniones pendientes donde debe asistir el consultor financiero y donde se especifique fecha y participantes Nota: El consultor (modelador Financiero) finalizó el contrato el 3 de enero del 2022, por tanto no aplicaría seguimiento</v>
      </c>
      <c r="J16" s="1" t="s">
        <v>90</v>
      </c>
      <c r="K16" s="49">
        <f>+IF(J16='11 FORMULAS'!$E$4,'11 FORMULAS'!$F$4,IF(J16='11 FORMULAS'!$E$5,'11 FORMULAS'!$F$5,IF(J16='11 FORMULAS'!$E$6,'11 FORMULAS'!$F$6,"")))</f>
        <v>0.15</v>
      </c>
      <c r="L16" s="49" t="str">
        <f>+IF(OR(J16='11 FORMULAS'!$O$4,J16='11 FORMULAS'!$O$5),'11 FORMULAS'!$P$5,IF(J16='11 FORMULAS'!$O$6,'11 FORMULAS'!$P$6,""))</f>
        <v>Probabilidad</v>
      </c>
      <c r="M16" s="1" t="s">
        <v>77</v>
      </c>
      <c r="N16" s="49">
        <f>+IF(M16='11 FORMULAS'!$H$4,'11 FORMULAS'!$I$4,IF(M16='11 FORMULAS'!$H$5,'11 FORMULAS'!$I$5,""))</f>
        <v>0.25</v>
      </c>
      <c r="O16" s="4" t="s">
        <v>81</v>
      </c>
      <c r="P16" s="4" t="s">
        <v>83</v>
      </c>
      <c r="Q16" s="4" t="s">
        <v>86</v>
      </c>
      <c r="R16" s="264">
        <f t="shared" ref="R16" si="2">+IFERROR(K16+N16,"")</f>
        <v>0.4</v>
      </c>
      <c r="S16" s="264">
        <f>IF(L16='11 FORMULAS'!$P$5,S15-(S15*R16),S15)</f>
        <v>0.252</v>
      </c>
      <c r="T16" s="264">
        <f>IF(L16='11 FORMULAS'!$P$6,T15-(T15*R16),T15)</f>
        <v>1</v>
      </c>
      <c r="U16" s="404"/>
      <c r="V16" s="407"/>
      <c r="X16" s="260"/>
      <c r="Y16" s="261"/>
      <c r="Z16" s="261"/>
    </row>
    <row r="17" spans="1:26" ht="99.75" x14ac:dyDescent="0.25">
      <c r="A17" s="402"/>
      <c r="B17" s="399"/>
      <c r="C17" s="376"/>
      <c r="D17" s="379"/>
      <c r="E17" s="53">
        <v>3</v>
      </c>
      <c r="F17" s="188" t="s">
        <v>273</v>
      </c>
      <c r="G17" s="188" t="s">
        <v>283</v>
      </c>
      <c r="H17" s="188" t="s">
        <v>282</v>
      </c>
      <c r="I17" s="256" t="str">
        <f t="shared" si="1"/>
        <v xml:space="preserve"> Contratistas Area ETLF Revisar anexo tecnico del contrato y hacer cronograma de entrega de obligaciones pendientes Nota: El consultor (modelador Financiero) finalizó el contrato el 3 de enero del 2022, por tanto no aplicaría seguimiento</v>
      </c>
      <c r="J17" s="1" t="s">
        <v>89</v>
      </c>
      <c r="K17" s="49">
        <f>+IF(J17='11 FORMULAS'!$E$4,'11 FORMULAS'!$F$4,IF(J17='11 FORMULAS'!$E$5,'11 FORMULAS'!$F$5,IF(J17='11 FORMULAS'!$E$6,'11 FORMULAS'!$F$6,"")))</f>
        <v>0.25</v>
      </c>
      <c r="L17" s="49" t="str">
        <f>+IF(OR(J17='11 FORMULAS'!$O$4,J17='11 FORMULAS'!$O$5),'11 FORMULAS'!$P$5,IF(J17='11 FORMULAS'!$O$6,'11 FORMULAS'!$P$6,""))</f>
        <v>Probabilidad</v>
      </c>
      <c r="M17" s="1" t="s">
        <v>78</v>
      </c>
      <c r="N17" s="49">
        <f>+IF(M17='11 FORMULAS'!$H$4,'11 FORMULAS'!$I$4,IF(M17='11 FORMULAS'!$H$5,'11 FORMULAS'!$I$5,""))</f>
        <v>0.15</v>
      </c>
      <c r="O17" s="4" t="s">
        <v>81</v>
      </c>
      <c r="P17" s="4" t="s">
        <v>84</v>
      </c>
      <c r="Q17" s="4" t="s">
        <v>86</v>
      </c>
      <c r="R17" s="264">
        <f>+IFERROR(K17+N17,"")</f>
        <v>0.4</v>
      </c>
      <c r="S17" s="264">
        <f>IF(L17='11 FORMULAS'!$P$5,S16-(S16*R17),S16)</f>
        <v>0.1512</v>
      </c>
      <c r="T17" s="264">
        <f>IF(L17='11 FORMULAS'!$P$6,T16-(T16*R17),T16)</f>
        <v>1</v>
      </c>
      <c r="U17" s="404"/>
      <c r="V17" s="407"/>
      <c r="X17" s="260"/>
      <c r="Y17" s="261"/>
      <c r="Z17" s="261"/>
    </row>
    <row r="18" spans="1:26" ht="114.75" thickBot="1" x14ac:dyDescent="0.3">
      <c r="A18" s="402"/>
      <c r="B18" s="400"/>
      <c r="C18" s="377"/>
      <c r="D18" s="380"/>
      <c r="E18" s="54">
        <v>4</v>
      </c>
      <c r="F18" s="189" t="s">
        <v>273</v>
      </c>
      <c r="G18" s="189" t="s">
        <v>284</v>
      </c>
      <c r="H18" s="189" t="s">
        <v>285</v>
      </c>
      <c r="I18" s="257" t="str">
        <f t="shared" si="1"/>
        <v xml:space="preserve"> Contratistas Area ETLF Realizar documento donde se establezcan las alternativas escogidas en cuanto a la estructura del operador, sistema de gestión y control de flota y patios y talleres Seguimiento Trimestral - Evidencia Listas de asistencia:2 Actas de reunión:0 Fotografico:0 </v>
      </c>
      <c r="J18" s="7" t="s">
        <v>91</v>
      </c>
      <c r="K18" s="50">
        <f>+IF(J18='11 FORMULAS'!$E$4,'11 FORMULAS'!$F$4,IF(J18='11 FORMULAS'!$E$5,'11 FORMULAS'!$F$5,IF(J18='11 FORMULAS'!$E$6,'11 FORMULAS'!$F$6,"")))</f>
        <v>0.1</v>
      </c>
      <c r="L18" s="50" t="str">
        <f>+IF(OR(J18='11 FORMULAS'!$O$4,J18='11 FORMULAS'!$O$5),'11 FORMULAS'!$P$5,IF(J18='11 FORMULAS'!$O$6,'11 FORMULAS'!$P$6,""))</f>
        <v>Impacto</v>
      </c>
      <c r="M18" s="7" t="s">
        <v>78</v>
      </c>
      <c r="N18" s="50">
        <f>+IF(M18='11 FORMULAS'!$H$4,'11 FORMULAS'!$I$4,IF(M18='11 FORMULAS'!$H$5,'11 FORMULAS'!$I$5,""))</f>
        <v>0.15</v>
      </c>
      <c r="O18" s="8" t="s">
        <v>81</v>
      </c>
      <c r="P18" s="8" t="s">
        <v>84</v>
      </c>
      <c r="Q18" s="8" t="s">
        <v>86</v>
      </c>
      <c r="R18" s="265">
        <f t="shared" ref="R18" si="3">+IFERROR(K18+N18,"")</f>
        <v>0.25</v>
      </c>
      <c r="S18" s="265">
        <f>IF(L18='11 FORMULAS'!$P$5,S17-(S17*R18),S17)</f>
        <v>0.1512</v>
      </c>
      <c r="T18" s="265">
        <f>IF(L18='11 FORMULAS'!$P$6,T17-(T17*R18),T17)</f>
        <v>0.75</v>
      </c>
      <c r="U18" s="405"/>
      <c r="V18" s="408"/>
    </row>
    <row r="19" spans="1:26" ht="85.5" x14ac:dyDescent="0.25">
      <c r="A19" s="392" t="str">
        <f>'2 CONTEXTO E IDENTIFICACIÓN'!A13</f>
        <v>R3</v>
      </c>
      <c r="B19" s="398"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9" s="375">
        <f>+'3 PROBABIL E IMPACTO INHERENTE'!E13</f>
        <v>0.6</v>
      </c>
      <c r="D19" s="378">
        <f>+'3 PROBABIL E IMPACTO INHERENTE'!M13</f>
        <v>1</v>
      </c>
      <c r="E19" s="52">
        <v>1</v>
      </c>
      <c r="F19" s="55" t="s">
        <v>286</v>
      </c>
      <c r="G19" s="55" t="s">
        <v>287</v>
      </c>
      <c r="H19" s="55" t="s">
        <v>288</v>
      </c>
      <c r="I19" s="289" t="str">
        <f>+CONCATENATE(F19," ",G19," ",H19)</f>
        <v xml:space="preserve">Contratistas  Area ETLF Realizar mesas de trabajo con transportadores para socializar los avances.  Seguimiento Trimestral - Evidencia Listas de asistencia: 2 Actas de reunión:0 Fotografico:0  </v>
      </c>
      <c r="J19" s="5" t="s">
        <v>91</v>
      </c>
      <c r="K19" s="48">
        <f>+IF(J19='11 FORMULAS'!$E$4,'11 FORMULAS'!$F$4,IF(J19='11 FORMULAS'!$E$5,'11 FORMULAS'!$F$5,IF(J19='11 FORMULAS'!$E$6,'11 FORMULAS'!$F$6,"")))</f>
        <v>0.1</v>
      </c>
      <c r="L19" s="48" t="str">
        <f>+IF(OR(J19='11 FORMULAS'!$O$4,J19='11 FORMULAS'!$O$5),'11 FORMULAS'!$P$5,IF(J19='11 FORMULAS'!$O$6,'11 FORMULAS'!$P$6,""))</f>
        <v>Impacto</v>
      </c>
      <c r="M19" s="5" t="s">
        <v>78</v>
      </c>
      <c r="N19" s="48">
        <f>+IF(M19='11 FORMULAS'!$H$4,'11 FORMULAS'!$I$4,IF(M19='11 FORMULAS'!$H$5,'11 FORMULAS'!$I$5,""))</f>
        <v>0.15</v>
      </c>
      <c r="O19" s="6" t="s">
        <v>81</v>
      </c>
      <c r="P19" s="6" t="s">
        <v>84</v>
      </c>
      <c r="Q19" s="6" t="s">
        <v>86</v>
      </c>
      <c r="R19" s="263">
        <f>+IFERROR(K19+N19,"")</f>
        <v>0.25</v>
      </c>
      <c r="S19" s="263">
        <f>IF(L19='11 FORMULAS'!$P$5,C19-(C19*R19),C19)</f>
        <v>0.6</v>
      </c>
      <c r="T19" s="263">
        <f>IF(L19='11 FORMULAS'!$P$6,D19-(D19*R19),D19)</f>
        <v>0.75</v>
      </c>
      <c r="U19" s="403">
        <f>+IF(S22="","",S22)</f>
        <v>0.6</v>
      </c>
      <c r="V19" s="406">
        <f>+IF(T22="","",T22)</f>
        <v>0.31640625</v>
      </c>
      <c r="X19" s="260"/>
      <c r="Y19" s="261"/>
      <c r="Z19" s="261"/>
    </row>
    <row r="20" spans="1:26" ht="85.5" x14ac:dyDescent="0.25">
      <c r="A20" s="393"/>
      <c r="B20" s="399"/>
      <c r="C20" s="376"/>
      <c r="D20" s="379"/>
      <c r="E20" s="53">
        <v>2</v>
      </c>
      <c r="F20" s="188" t="s">
        <v>286</v>
      </c>
      <c r="G20" s="188" t="s">
        <v>290</v>
      </c>
      <c r="H20" s="188" t="s">
        <v>289</v>
      </c>
      <c r="I20" s="256" t="str">
        <f>+CONCATENATE(F20," ",G20," ",H20)</f>
        <v xml:space="preserve">Contratistas  Area ETLF Realizar Seguimiento a la documentación solicitada a los operadores de transporte y SETTA. Seguimiento Trimestral - Evidencia Actas de reunión: 2 Listas de asistencia: 3 Registro fotografico: 2 </v>
      </c>
      <c r="J20" s="1" t="s">
        <v>91</v>
      </c>
      <c r="K20" s="49">
        <f>+IF(J20='11 FORMULAS'!$E$4,'11 FORMULAS'!$F$4,IF(J20='11 FORMULAS'!$E$5,'11 FORMULAS'!$F$5,IF(J20='11 FORMULAS'!$E$6,'11 FORMULAS'!$F$6,"")))</f>
        <v>0.1</v>
      </c>
      <c r="L20" s="49" t="str">
        <f>+IF(OR(J20='11 FORMULAS'!$O$4,J20='11 FORMULAS'!$O$5),'11 FORMULAS'!$P$5,IF(J20='11 FORMULAS'!$O$6,'11 FORMULAS'!$P$6,""))</f>
        <v>Impacto</v>
      </c>
      <c r="M20" s="1" t="s">
        <v>78</v>
      </c>
      <c r="N20" s="49">
        <f>+IF(M20='11 FORMULAS'!$H$4,'11 FORMULAS'!$I$4,IF(M20='11 FORMULAS'!$H$5,'11 FORMULAS'!$I$5,""))</f>
        <v>0.15</v>
      </c>
      <c r="O20" s="4" t="s">
        <v>81</v>
      </c>
      <c r="P20" s="4" t="s">
        <v>84</v>
      </c>
      <c r="Q20" s="4" t="s">
        <v>86</v>
      </c>
      <c r="R20" s="264">
        <f t="shared" ref="R20" si="4">+IFERROR(K20+N20,"")</f>
        <v>0.25</v>
      </c>
      <c r="S20" s="264">
        <f>IF(L20='11 FORMULAS'!$P$5,S19-(S19*R20),S19)</f>
        <v>0.6</v>
      </c>
      <c r="T20" s="264">
        <f>IF(L20='11 FORMULAS'!$P$6,T19-(T19*R20),T19)</f>
        <v>0.5625</v>
      </c>
      <c r="U20" s="404"/>
      <c r="V20" s="407"/>
      <c r="X20" s="260"/>
      <c r="Y20" s="261"/>
      <c r="Z20" s="261"/>
    </row>
    <row r="21" spans="1:26" ht="128.25" x14ac:dyDescent="0.25">
      <c r="A21" s="393"/>
      <c r="B21" s="399"/>
      <c r="C21" s="376"/>
      <c r="D21" s="379"/>
      <c r="E21" s="53">
        <v>3</v>
      </c>
      <c r="F21" s="188" t="s">
        <v>286</v>
      </c>
      <c r="G21" s="188" t="s">
        <v>291</v>
      </c>
      <c r="H21" s="188" t="s">
        <v>301</v>
      </c>
      <c r="I21" s="256" t="str">
        <f>+CONCATENATE(F21," ",G21," ",H21)</f>
        <v xml:space="preserve">Contratistas  Area ETLF Realizar seguimiento a la elaboracion de productos al componente legal de la ETLF; revisandor anexo tecnico del contrato y hacer cronograma de entrega de obligaciones pendientes Seguimiento Trimestral - Evidencia Listas de asistencia: 1 Actas de reunión:0 Fotografico:0 </v>
      </c>
      <c r="J21" s="1" t="s">
        <v>91</v>
      </c>
      <c r="K21" s="49">
        <f>+IF(J21='11 FORMULAS'!$E$4,'11 FORMULAS'!$F$4,IF(J21='11 FORMULAS'!$E$5,'11 FORMULAS'!$F$5,IF(J21='11 FORMULAS'!$E$6,'11 FORMULAS'!$F$6,"")))</f>
        <v>0.1</v>
      </c>
      <c r="L21" s="49" t="str">
        <f>+IF(OR(J21='11 FORMULAS'!$O$4,J21='11 FORMULAS'!$O$5),'11 FORMULAS'!$P$5,IF(J21='11 FORMULAS'!$O$6,'11 FORMULAS'!$P$6,""))</f>
        <v>Impacto</v>
      </c>
      <c r="M21" s="1" t="s">
        <v>78</v>
      </c>
      <c r="N21" s="49">
        <f>+IF(M21='11 FORMULAS'!$H$4,'11 FORMULAS'!$I$4,IF(M21='11 FORMULAS'!$H$5,'11 FORMULAS'!$I$5,""))</f>
        <v>0.15</v>
      </c>
      <c r="O21" s="4" t="s">
        <v>81</v>
      </c>
      <c r="P21" s="4" t="s">
        <v>84</v>
      </c>
      <c r="Q21" s="4" t="s">
        <v>86</v>
      </c>
      <c r="R21" s="264">
        <f>+IFERROR(K21+N21,"")</f>
        <v>0.25</v>
      </c>
      <c r="S21" s="264">
        <f>IF(L21='11 FORMULAS'!$P$5,S20-(S20*R21),S20)</f>
        <v>0.6</v>
      </c>
      <c r="T21" s="264">
        <f>IF(L21='11 FORMULAS'!$P$6,T20-(T20*R21),T20)</f>
        <v>0.421875</v>
      </c>
      <c r="U21" s="404"/>
      <c r="V21" s="407"/>
      <c r="X21" s="260"/>
      <c r="Y21" s="261"/>
      <c r="Z21" s="261"/>
    </row>
    <row r="22" spans="1:26" ht="100.5" thickBot="1" x14ac:dyDescent="0.3">
      <c r="A22" s="394"/>
      <c r="B22" s="400"/>
      <c r="C22" s="377"/>
      <c r="D22" s="380"/>
      <c r="E22" s="54">
        <v>4</v>
      </c>
      <c r="F22" s="189" t="s">
        <v>286</v>
      </c>
      <c r="G22" s="189" t="s">
        <v>292</v>
      </c>
      <c r="H22" s="189" t="s">
        <v>301</v>
      </c>
      <c r="I22" s="257" t="str">
        <f t="shared" si="1"/>
        <v xml:space="preserve">Contratistas  Area ETLF Realizar la Producción de documentos requeridos para la entrega de la estructuración técnica, legal y financiera.  Seguimiento Trimestral - Evidencia Listas de asistencia: 1 Actas de reunión:0 Fotografico:0 </v>
      </c>
      <c r="J22" s="7" t="s">
        <v>91</v>
      </c>
      <c r="K22" s="50">
        <f>+IF(J22='11 FORMULAS'!$E$4,'11 FORMULAS'!$F$4,IF(J22='11 FORMULAS'!$E$5,'11 FORMULAS'!$F$5,IF(J22='11 FORMULAS'!$E$6,'11 FORMULAS'!$F$6,"")))</f>
        <v>0.1</v>
      </c>
      <c r="L22" s="50" t="str">
        <f>+IF(OR(J22='11 FORMULAS'!$O$4,J22='11 FORMULAS'!$O$5),'11 FORMULAS'!$P$5,IF(J22='11 FORMULAS'!$O$6,'11 FORMULAS'!$P$6,""))</f>
        <v>Impacto</v>
      </c>
      <c r="M22" s="7" t="s">
        <v>78</v>
      </c>
      <c r="N22" s="50">
        <f>+IF(M22='11 FORMULAS'!$H$4,'11 FORMULAS'!$I$4,IF(M22='11 FORMULAS'!$H$5,'11 FORMULAS'!$I$5,""))</f>
        <v>0.15</v>
      </c>
      <c r="O22" s="8" t="s">
        <v>81</v>
      </c>
      <c r="P22" s="8" t="s">
        <v>84</v>
      </c>
      <c r="Q22" s="8" t="s">
        <v>86</v>
      </c>
      <c r="R22" s="265">
        <f t="shared" ref="R22" si="5">+IFERROR(K22+N22,"")</f>
        <v>0.25</v>
      </c>
      <c r="S22" s="265">
        <f>IF(L22='11 FORMULAS'!$P$5,S21-(S21*R22),S21)</f>
        <v>0.6</v>
      </c>
      <c r="T22" s="265">
        <f>IF(L22='11 FORMULAS'!$P$6,T21-(T21*R22),T21)</f>
        <v>0.31640625</v>
      </c>
      <c r="U22" s="405"/>
      <c r="V22" s="408"/>
    </row>
    <row r="23" spans="1:26" ht="85.5" x14ac:dyDescent="0.25">
      <c r="A23" s="392" t="str">
        <f>'2 CONTEXTO E IDENTIFICACIÓN'!A14</f>
        <v>R4</v>
      </c>
      <c r="B23" s="398"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23" s="375">
        <f>+'3 PROBABIL E IMPACTO INHERENTE'!E14</f>
        <v>0.4</v>
      </c>
      <c r="D23" s="378">
        <f>+'3 PROBABIL E IMPACTO INHERENTE'!M14</f>
        <v>0.2</v>
      </c>
      <c r="E23" s="52">
        <v>1</v>
      </c>
      <c r="F23" s="55" t="s">
        <v>286</v>
      </c>
      <c r="G23" s="55" t="s">
        <v>293</v>
      </c>
      <c r="H23" s="55" t="s">
        <v>301</v>
      </c>
      <c r="I23" s="255" t="str">
        <f>+CONCATENATE(F23," ",G23," ",H23)</f>
        <v xml:space="preserve">Contratistas  Area ETLF Definir una persona que periodicamente pregunte si hay PQRSD para el área de la ETLF Seguimiento Trimestral - Evidencia Listas de asistencia: 1 Actas de reunión:0 Fotografico:0 </v>
      </c>
      <c r="J23" s="5" t="s">
        <v>89</v>
      </c>
      <c r="K23" s="48">
        <f>+IF(J23='11 FORMULAS'!$E$4,'11 FORMULAS'!$F$4,IF(J23='11 FORMULAS'!$E$5,'11 FORMULAS'!$F$5,IF(J23='11 FORMULAS'!$E$6,'11 FORMULAS'!$F$6,"")))</f>
        <v>0.25</v>
      </c>
      <c r="L23" s="48" t="str">
        <f>+IF(OR(J23='11 FORMULAS'!$O$4,J23='11 FORMULAS'!$O$5),'11 FORMULAS'!$P$5,IF(J23='11 FORMULAS'!$O$6,'11 FORMULAS'!$P$6,""))</f>
        <v>Probabilidad</v>
      </c>
      <c r="M23" s="5" t="s">
        <v>78</v>
      </c>
      <c r="N23" s="48">
        <f>+IF(M23='11 FORMULAS'!$H$4,'11 FORMULAS'!$I$4,IF(M23='11 FORMULAS'!$H$5,'11 FORMULAS'!$I$5,""))</f>
        <v>0.15</v>
      </c>
      <c r="O23" s="6" t="s">
        <v>81</v>
      </c>
      <c r="P23" s="6" t="s">
        <v>84</v>
      </c>
      <c r="Q23" s="6" t="s">
        <v>86</v>
      </c>
      <c r="R23" s="263">
        <f>+IFERROR(K23+N23,"")</f>
        <v>0.4</v>
      </c>
      <c r="S23" s="263">
        <f>IF(L23='11 FORMULAS'!$P$5,C23-(C23*R23),C23)</f>
        <v>0.24</v>
      </c>
      <c r="T23" s="263">
        <f>IF(L23='11 FORMULAS'!$P$6,D23-(D23*R23),D23)</f>
        <v>0.2</v>
      </c>
      <c r="U23" s="403">
        <f>+IF(S26="","",S26)</f>
        <v>8.6399999999999991E-2</v>
      </c>
      <c r="V23" s="406">
        <f>+IF(T26="","",T26)</f>
        <v>0.2</v>
      </c>
      <c r="X23" s="260"/>
      <c r="Y23" s="261"/>
      <c r="Z23" s="261"/>
    </row>
    <row r="24" spans="1:26" ht="85.5" x14ac:dyDescent="0.25">
      <c r="A24" s="393"/>
      <c r="B24" s="399"/>
      <c r="C24" s="376"/>
      <c r="D24" s="379"/>
      <c r="E24" s="53">
        <v>2</v>
      </c>
      <c r="F24" s="188" t="s">
        <v>286</v>
      </c>
      <c r="G24" s="188" t="s">
        <v>294</v>
      </c>
      <c r="H24" s="188" t="s">
        <v>301</v>
      </c>
      <c r="I24" s="256" t="str">
        <f t="shared" si="1"/>
        <v xml:space="preserve">Contratistas  Area ETLF Definir una persona que periodicamente revise los tiempos de canalización de los PQRSD Seguimiento Trimestral - Evidencia Listas de asistencia: 1 Actas de reunión:0 Fotografico:0 </v>
      </c>
      <c r="J24" s="1" t="s">
        <v>89</v>
      </c>
      <c r="K24" s="49">
        <f>+IF(J24='11 FORMULAS'!$E$4,'11 FORMULAS'!$F$4,IF(J24='11 FORMULAS'!$E$5,'11 FORMULAS'!$F$5,IF(J24='11 FORMULAS'!$E$6,'11 FORMULAS'!$F$6,"")))</f>
        <v>0.25</v>
      </c>
      <c r="L24" s="49" t="str">
        <f>+IF(OR(J24='11 FORMULAS'!$O$4,J24='11 FORMULAS'!$O$5),'11 FORMULAS'!$P$5,IF(J24='11 FORMULAS'!$O$6,'11 FORMULAS'!$P$6,""))</f>
        <v>Probabilidad</v>
      </c>
      <c r="M24" s="1" t="s">
        <v>78</v>
      </c>
      <c r="N24" s="49">
        <f>+IF(M24='11 FORMULAS'!$H$4,'11 FORMULAS'!$I$4,IF(M24='11 FORMULAS'!$H$5,'11 FORMULAS'!$I$5,""))</f>
        <v>0.15</v>
      </c>
      <c r="O24" s="4" t="s">
        <v>81</v>
      </c>
      <c r="P24" s="4" t="s">
        <v>84</v>
      </c>
      <c r="Q24" s="4" t="s">
        <v>86</v>
      </c>
      <c r="R24" s="264">
        <f t="shared" ref="R24" si="6">+IFERROR(K24+N24,"")</f>
        <v>0.4</v>
      </c>
      <c r="S24" s="264">
        <f>IF(L24='11 FORMULAS'!$P$5,S23-(S23*R24),S23)</f>
        <v>0.14399999999999999</v>
      </c>
      <c r="T24" s="264">
        <f>IF(L24='11 FORMULAS'!$P$6,T23-(T23*R24),T23)</f>
        <v>0.2</v>
      </c>
      <c r="U24" s="404"/>
      <c r="V24" s="407"/>
      <c r="X24" s="260"/>
      <c r="Y24" s="261"/>
      <c r="Z24" s="261"/>
    </row>
    <row r="25" spans="1:26" ht="100.5" thickBot="1" x14ac:dyDescent="0.3">
      <c r="A25" s="393"/>
      <c r="B25" s="399"/>
      <c r="C25" s="376"/>
      <c r="D25" s="379"/>
      <c r="E25" s="53">
        <v>3</v>
      </c>
      <c r="F25" s="188" t="s">
        <v>286</v>
      </c>
      <c r="G25" s="188" t="s">
        <v>295</v>
      </c>
      <c r="H25" s="188" t="s">
        <v>301</v>
      </c>
      <c r="I25" s="256" t="str">
        <f t="shared" si="1"/>
        <v xml:space="preserve">Contratistas  Area ETLF Definir una persona que periodicamente revise si hay PQRDS pendientes por responder y verificar que no se pase la fecha limite Seguimiento Trimestral - Evidencia Listas de asistencia: 1 Actas de reunión:0 Fotografico:0 </v>
      </c>
      <c r="J25" s="1" t="s">
        <v>89</v>
      </c>
      <c r="K25" s="49">
        <f>+IF(J25='11 FORMULAS'!$E$4,'11 FORMULAS'!$F$4,IF(J25='11 FORMULAS'!$E$5,'11 FORMULAS'!$F$5,IF(J25='11 FORMULAS'!$E$6,'11 FORMULAS'!$F$6,"")))</f>
        <v>0.25</v>
      </c>
      <c r="L25" s="49" t="str">
        <f>+IF(OR(J25='11 FORMULAS'!$O$4,J25='11 FORMULAS'!$O$5),'11 FORMULAS'!$P$5,IF(J25='11 FORMULAS'!$O$6,'11 FORMULAS'!$P$6,""))</f>
        <v>Probabilidad</v>
      </c>
      <c r="M25" s="1" t="s">
        <v>78</v>
      </c>
      <c r="N25" s="49">
        <f>+IF(M25='11 FORMULAS'!$H$4,'11 FORMULAS'!$I$4,IF(M25='11 FORMULAS'!$H$5,'11 FORMULAS'!$I$5,""))</f>
        <v>0.15</v>
      </c>
      <c r="O25" s="4" t="s">
        <v>81</v>
      </c>
      <c r="P25" s="4" t="s">
        <v>84</v>
      </c>
      <c r="Q25" s="4" t="s">
        <v>86</v>
      </c>
      <c r="R25" s="264">
        <f>+IFERROR(K25+N25,"")</f>
        <v>0.4</v>
      </c>
      <c r="S25" s="264">
        <f>IF(L25='11 FORMULAS'!$P$5,S24-(S24*R25),S24)</f>
        <v>8.6399999999999991E-2</v>
      </c>
      <c r="T25" s="264">
        <f>IF(L25='11 FORMULAS'!$P$6,T24-(T24*R25),T24)</f>
        <v>0.2</v>
      </c>
      <c r="U25" s="404"/>
      <c r="V25" s="407"/>
      <c r="X25" s="260"/>
      <c r="Y25" s="261"/>
      <c r="Z25" s="261"/>
    </row>
    <row r="26" spans="1:26" ht="15" hidden="1" thickBot="1" x14ac:dyDescent="0.3">
      <c r="A26" s="394"/>
      <c r="B26" s="400"/>
      <c r="C26" s="377"/>
      <c r="D26" s="380"/>
      <c r="E26" s="54">
        <v>4</v>
      </c>
      <c r="F26" s="189"/>
      <c r="G26" s="189"/>
      <c r="H26" s="189"/>
      <c r="I26" s="257" t="str">
        <f t="shared" si="1"/>
        <v xml:space="preserve">  </v>
      </c>
      <c r="J26" s="7"/>
      <c r="K26" s="50" t="str">
        <f>+IF(J26='11 FORMULAS'!$E$4,'11 FORMULAS'!$F$4,IF(J26='11 FORMULAS'!$E$5,'11 FORMULAS'!$F$5,IF(J26='11 FORMULAS'!$E$6,'11 FORMULAS'!$F$6,"")))</f>
        <v/>
      </c>
      <c r="L26" s="50" t="str">
        <f>+IF(OR(J26='11 FORMULAS'!$O$4,J26='11 FORMULAS'!$O$5),'11 FORMULAS'!$P$5,IF(J26='11 FORMULAS'!$O$6,'11 FORMULAS'!$P$6,""))</f>
        <v/>
      </c>
      <c r="M26" s="7"/>
      <c r="N26" s="50" t="str">
        <f>+IF(M26='11 FORMULAS'!$H$4,'11 FORMULAS'!$I$4,IF(M26='11 FORMULAS'!$H$5,'11 FORMULAS'!$I$5,""))</f>
        <v/>
      </c>
      <c r="O26" s="8"/>
      <c r="P26" s="8"/>
      <c r="Q26" s="8"/>
      <c r="R26" s="265" t="str">
        <f t="shared" ref="R26" si="7">+IFERROR(K26+N26,"")</f>
        <v/>
      </c>
      <c r="S26" s="265">
        <f>IF(L26='11 FORMULAS'!$P$5,S25-(S25*R26),S25)</f>
        <v>8.6399999999999991E-2</v>
      </c>
      <c r="T26" s="265">
        <f>IF(L26='11 FORMULAS'!$P$6,T25-(T25*R26),T25)</f>
        <v>0.2</v>
      </c>
      <c r="U26" s="405"/>
      <c r="V26" s="408"/>
    </row>
    <row r="27" spans="1:26" ht="71.25" x14ac:dyDescent="0.25">
      <c r="A27" s="392" t="str">
        <f>'2 CONTEXTO E IDENTIFICACIÓN'!A15</f>
        <v>R5</v>
      </c>
      <c r="B27" s="398"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27" s="375">
        <f>+'3 PROBABIL E IMPACTO INHERENTE'!E15</f>
        <v>0.6</v>
      </c>
      <c r="D27" s="378">
        <f>+'3 PROBABIL E IMPACTO INHERENTE'!M15</f>
        <v>1</v>
      </c>
      <c r="E27" s="52">
        <v>1</v>
      </c>
      <c r="F27" s="55" t="s">
        <v>286</v>
      </c>
      <c r="G27" s="55" t="s">
        <v>296</v>
      </c>
      <c r="H27" s="55" t="s">
        <v>301</v>
      </c>
      <c r="I27" s="255" t="str">
        <f t="shared" si="1"/>
        <v xml:space="preserve">Contratistas  Area ETLF realizar la actualizacion tecnica del proyecto de semaforizacion  Seguimiento Trimestral - Evidencia Listas de asistencia: 1 Actas de reunión:0 Fotografico:0 </v>
      </c>
      <c r="J27" s="5" t="s">
        <v>90</v>
      </c>
      <c r="K27" s="48">
        <f>+IF(J27='11 FORMULAS'!$E$4,'11 FORMULAS'!$F$4,IF(J27='11 FORMULAS'!$E$5,'11 FORMULAS'!$F$5,IF(J27='11 FORMULAS'!$E$6,'11 FORMULAS'!$F$6,"")))</f>
        <v>0.15</v>
      </c>
      <c r="L27" s="48" t="str">
        <f>+IF(OR(J27='11 FORMULAS'!$O$4,J27='11 FORMULAS'!$O$5),'11 FORMULAS'!$P$5,IF(J27='11 FORMULAS'!$O$6,'11 FORMULAS'!$P$6,""))</f>
        <v>Probabilidad</v>
      </c>
      <c r="M27" s="5" t="s">
        <v>78</v>
      </c>
      <c r="N27" s="48">
        <f>+IF(M27='11 FORMULAS'!$H$4,'11 FORMULAS'!$I$4,IF(M27='11 FORMULAS'!$H$5,'11 FORMULAS'!$I$5,""))</f>
        <v>0.15</v>
      </c>
      <c r="O27" s="6" t="s">
        <v>81</v>
      </c>
      <c r="P27" s="6" t="s">
        <v>83</v>
      </c>
      <c r="Q27" s="6" t="s">
        <v>86</v>
      </c>
      <c r="R27" s="263">
        <f>+IFERROR(K27+N27,"")</f>
        <v>0.3</v>
      </c>
      <c r="S27" s="263">
        <f>IF(L27='11 FORMULAS'!$P$5,C27-(C27*R27),C27)</f>
        <v>0.42</v>
      </c>
      <c r="T27" s="263">
        <f>IF(L27='11 FORMULAS'!$P$6,D27-(D27*R27),D27)</f>
        <v>1</v>
      </c>
      <c r="U27" s="403">
        <f>+IF(S30="","",S30)</f>
        <v>0.20579999999999998</v>
      </c>
      <c r="V27" s="406">
        <f>+IF(T30="","",T30)</f>
        <v>1</v>
      </c>
      <c r="X27" s="260"/>
      <c r="Y27" s="261"/>
      <c r="Z27" s="261"/>
    </row>
    <row r="28" spans="1:26" ht="85.5" x14ac:dyDescent="0.25">
      <c r="A28" s="393"/>
      <c r="B28" s="399"/>
      <c r="C28" s="376"/>
      <c r="D28" s="379"/>
      <c r="E28" s="53">
        <v>2</v>
      </c>
      <c r="F28" s="188" t="s">
        <v>286</v>
      </c>
      <c r="G28" s="188" t="s">
        <v>297</v>
      </c>
      <c r="H28" s="188" t="s">
        <v>301</v>
      </c>
      <c r="I28" s="256" t="str">
        <f t="shared" si="1"/>
        <v xml:space="preserve">Contratistas  Area ETLF realizar actualizacion de presupuesto para la implementacion del proyecto de semaforizacion Seguimiento Trimestral - Evidencia Listas de asistencia: 1 Actas de reunión:0 Fotografico:0 </v>
      </c>
      <c r="J28" s="1" t="s">
        <v>90</v>
      </c>
      <c r="K28" s="49">
        <f>+IF(J28='11 FORMULAS'!$E$4,'11 FORMULAS'!$F$4,IF(J28='11 FORMULAS'!$E$5,'11 FORMULAS'!$F$5,IF(J28='11 FORMULAS'!$E$6,'11 FORMULAS'!$F$6,"")))</f>
        <v>0.15</v>
      </c>
      <c r="L28" s="49" t="str">
        <f>+IF(OR(J28='11 FORMULAS'!$O$4,J28='11 FORMULAS'!$O$5),'11 FORMULAS'!$P$5,IF(J28='11 FORMULAS'!$O$6,'11 FORMULAS'!$P$6,""))</f>
        <v>Probabilidad</v>
      </c>
      <c r="M28" s="1" t="s">
        <v>78</v>
      </c>
      <c r="N28" s="49">
        <f>+IF(M28='11 FORMULAS'!$H$4,'11 FORMULAS'!$I$4,IF(M28='11 FORMULAS'!$H$5,'11 FORMULAS'!$I$5,""))</f>
        <v>0.15</v>
      </c>
      <c r="O28" s="4" t="s">
        <v>81</v>
      </c>
      <c r="P28" s="4" t="s">
        <v>83</v>
      </c>
      <c r="Q28" s="4" t="s">
        <v>86</v>
      </c>
      <c r="R28" s="264">
        <f t="shared" ref="R28" si="8">+IFERROR(K28+N28,"")</f>
        <v>0.3</v>
      </c>
      <c r="S28" s="264">
        <f>IF(L28='11 FORMULAS'!$P$5,S27-(S27*R28),S27)</f>
        <v>0.29399999999999998</v>
      </c>
      <c r="T28" s="264">
        <f>IF(L28='11 FORMULAS'!$P$6,T27-(T27*R28),T27)</f>
        <v>1</v>
      </c>
      <c r="U28" s="404"/>
      <c r="V28" s="407"/>
      <c r="X28" s="260"/>
      <c r="Y28" s="261"/>
      <c r="Z28" s="261"/>
    </row>
    <row r="29" spans="1:26" ht="86.25" thickBot="1" x14ac:dyDescent="0.3">
      <c r="A29" s="393"/>
      <c r="B29" s="399"/>
      <c r="C29" s="376"/>
      <c r="D29" s="379"/>
      <c r="E29" s="53">
        <v>3</v>
      </c>
      <c r="F29" s="188" t="s">
        <v>299</v>
      </c>
      <c r="G29" s="188" t="s">
        <v>298</v>
      </c>
      <c r="H29" s="188" t="s">
        <v>301</v>
      </c>
      <c r="I29" s="256" t="str">
        <f t="shared" si="1"/>
        <v xml:space="preserve">Contratistas  Area ETLF y JURIDICA elaborar el  proceso preconctractual y contractrual del proyecto de semaforizacion Seguimiento Trimestral - Evidencia Listas de asistencia: 1 Actas de reunión:0 Fotografico:0 </v>
      </c>
      <c r="J29" s="1" t="s">
        <v>90</v>
      </c>
      <c r="K29" s="49">
        <f>+IF(J29='11 FORMULAS'!$E$4,'11 FORMULAS'!$F$4,IF(J29='11 FORMULAS'!$E$5,'11 FORMULAS'!$F$5,IF(J29='11 FORMULAS'!$E$6,'11 FORMULAS'!$F$6,"")))</f>
        <v>0.15</v>
      </c>
      <c r="L29" s="49" t="str">
        <f>+IF(OR(J29='11 FORMULAS'!$O$4,J29='11 FORMULAS'!$O$5),'11 FORMULAS'!$P$5,IF(J29='11 FORMULAS'!$O$6,'11 FORMULAS'!$P$6,""))</f>
        <v>Probabilidad</v>
      </c>
      <c r="M29" s="1" t="s">
        <v>78</v>
      </c>
      <c r="N29" s="49">
        <f>+IF(M29='11 FORMULAS'!$H$4,'11 FORMULAS'!$I$4,IF(M29='11 FORMULAS'!$H$5,'11 FORMULAS'!$I$5,""))</f>
        <v>0.15</v>
      </c>
      <c r="O29" s="4" t="s">
        <v>81</v>
      </c>
      <c r="P29" s="4" t="s">
        <v>83</v>
      </c>
      <c r="Q29" s="4" t="s">
        <v>86</v>
      </c>
      <c r="R29" s="264">
        <f>+IFERROR(K29+N29,"")</f>
        <v>0.3</v>
      </c>
      <c r="S29" s="264">
        <f>IF(L29='11 FORMULAS'!$P$5,S28-(S28*R29),S28)</f>
        <v>0.20579999999999998</v>
      </c>
      <c r="T29" s="264">
        <f>IF(L29='11 FORMULAS'!$P$6,T28-(T28*R29),T28)</f>
        <v>1</v>
      </c>
      <c r="U29" s="404"/>
      <c r="V29" s="407"/>
      <c r="X29" s="260"/>
      <c r="Y29" s="261"/>
      <c r="Z29" s="261"/>
    </row>
    <row r="30" spans="1:26" ht="15" hidden="1" thickBot="1" x14ac:dyDescent="0.3">
      <c r="A30" s="394"/>
      <c r="B30" s="400"/>
      <c r="C30" s="377"/>
      <c r="D30" s="380"/>
      <c r="E30" s="54">
        <v>4</v>
      </c>
      <c r="F30" s="189"/>
      <c r="G30" s="189"/>
      <c r="H30" s="189"/>
      <c r="I30" s="257" t="str">
        <f t="shared" si="1"/>
        <v xml:space="preserve">  </v>
      </c>
      <c r="J30" s="7"/>
      <c r="K30" s="50" t="str">
        <f>+IF(J30='11 FORMULAS'!$E$4,'11 FORMULAS'!$F$4,IF(J30='11 FORMULAS'!$E$5,'11 FORMULAS'!$F$5,IF(J30='11 FORMULAS'!$E$6,'11 FORMULAS'!$F$6,"")))</f>
        <v/>
      </c>
      <c r="L30" s="50" t="str">
        <f>+IF(OR(J30='11 FORMULAS'!$O$4,J30='11 FORMULAS'!$O$5),'11 FORMULAS'!$P$5,IF(J30='11 FORMULAS'!$O$6,'11 FORMULAS'!$P$6,""))</f>
        <v/>
      </c>
      <c r="M30" s="7"/>
      <c r="N30" s="50" t="str">
        <f>+IF(M30='11 FORMULAS'!$H$4,'11 FORMULAS'!$I$4,IF(M30='11 FORMULAS'!$H$5,'11 FORMULAS'!$I$5,""))</f>
        <v/>
      </c>
      <c r="O30" s="8"/>
      <c r="P30" s="8"/>
      <c r="Q30" s="8"/>
      <c r="R30" s="265" t="str">
        <f t="shared" ref="R30" si="9">+IFERROR(K30+N30,"")</f>
        <v/>
      </c>
      <c r="S30" s="265">
        <f>IF(L30='11 FORMULAS'!$P$5,S29-(S29*R30),S29)</f>
        <v>0.20579999999999998</v>
      </c>
      <c r="T30" s="265">
        <f>IF(L30='11 FORMULAS'!$P$6,T29-(T29*R30),T29)</f>
        <v>1</v>
      </c>
      <c r="U30" s="405"/>
      <c r="V30" s="408"/>
    </row>
    <row r="31" spans="1:26" ht="99.75" x14ac:dyDescent="0.25">
      <c r="A31" s="392" t="str">
        <f>'2 CONTEXTO E IDENTIFICACIÓN'!A16</f>
        <v>R6</v>
      </c>
      <c r="B31" s="395"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31" s="375">
        <f>+'3 PROBABIL E IMPACTO INHERENTE'!E16</f>
        <v>0.6</v>
      </c>
      <c r="D31" s="378">
        <f>+'3 PROBABIL E IMPACTO INHERENTE'!M16</f>
        <v>1</v>
      </c>
      <c r="E31" s="52">
        <v>1</v>
      </c>
      <c r="F31" s="55" t="s">
        <v>286</v>
      </c>
      <c r="G31" s="55" t="s">
        <v>300</v>
      </c>
      <c r="H31" s="55" t="s">
        <v>301</v>
      </c>
      <c r="I31" s="255" t="str">
        <f t="shared" si="1"/>
        <v xml:space="preserve">Contratistas  Area ETLF Hacer una chek list con la información solicitada, donde se evidencie tipo de documentación, fecha de solicitud, fecha de entrega y estado  Seguimiento Trimestral - Evidencia Listas de asistencia: 1 Actas de reunión:0 Fotografico:0 </v>
      </c>
      <c r="J31" s="5" t="s">
        <v>90</v>
      </c>
      <c r="K31" s="48">
        <f>+IF(J31='11 FORMULAS'!$E$4,'11 FORMULAS'!$F$4,IF(J31='11 FORMULAS'!$E$5,'11 FORMULAS'!$F$5,IF(J31='11 FORMULAS'!$E$6,'11 FORMULAS'!$F$6,"")))</f>
        <v>0.15</v>
      </c>
      <c r="L31" s="48" t="str">
        <f>+IF(OR(J31='11 FORMULAS'!$O$4,J31='11 FORMULAS'!$O$5),'11 FORMULAS'!$P$5,IF(J31='11 FORMULAS'!$O$6,'11 FORMULAS'!$P$6,""))</f>
        <v>Probabilidad</v>
      </c>
      <c r="M31" s="5" t="s">
        <v>78</v>
      </c>
      <c r="N31" s="48">
        <f>+IF(M31='11 FORMULAS'!$H$4,'11 FORMULAS'!$I$4,IF(M31='11 FORMULAS'!$H$5,'11 FORMULAS'!$I$5,""))</f>
        <v>0.15</v>
      </c>
      <c r="O31" s="6" t="s">
        <v>82</v>
      </c>
      <c r="P31" s="6" t="s">
        <v>84</v>
      </c>
      <c r="Q31" s="6" t="s">
        <v>87</v>
      </c>
      <c r="R31" s="263">
        <f>+IFERROR(K31+N31,"")</f>
        <v>0.3</v>
      </c>
      <c r="S31" s="263">
        <f>IF(L31='11 FORMULAS'!$P$5,C31-(C31*R31),C31)</f>
        <v>0.42</v>
      </c>
      <c r="T31" s="263">
        <f>IF(L31='11 FORMULAS'!$P$6,D31-(D31*R31),D31)</f>
        <v>1</v>
      </c>
      <c r="U31" s="403">
        <f>+IF(S34="","",S34)</f>
        <v>0.20579999999999998</v>
      </c>
      <c r="V31" s="406">
        <f>+IF(T34="","",T34)</f>
        <v>1</v>
      </c>
      <c r="X31" s="260"/>
      <c r="Y31" s="261"/>
      <c r="Z31" s="261"/>
    </row>
    <row r="32" spans="1:26" ht="114" x14ac:dyDescent="0.25">
      <c r="A32" s="393"/>
      <c r="B32" s="396"/>
      <c r="C32" s="376"/>
      <c r="D32" s="379"/>
      <c r="E32" s="53">
        <v>2</v>
      </c>
      <c r="F32" s="188" t="s">
        <v>286</v>
      </c>
      <c r="G32" s="188" t="s">
        <v>302</v>
      </c>
      <c r="H32" s="188" t="s">
        <v>301</v>
      </c>
      <c r="I32" s="256" t="str">
        <f t="shared" si="1"/>
        <v xml:space="preserve">Contratistas  Area ETLF Hacer una chek list con las reuniones pendientes, donde se evidencie tipo de reunión, fecha de solicitud, fecha de otorgamiento, estado y fecha probable de reunión. Seguimiento Trimestral - Evidencia Listas de asistencia: 1 Actas de reunión:0 Fotografico:0 </v>
      </c>
      <c r="J32" s="1" t="s">
        <v>90</v>
      </c>
      <c r="K32" s="49">
        <f>+IF(J32='11 FORMULAS'!$E$4,'11 FORMULAS'!$F$4,IF(J32='11 FORMULAS'!$E$5,'11 FORMULAS'!$F$5,IF(J32='11 FORMULAS'!$E$6,'11 FORMULAS'!$F$6,"")))</f>
        <v>0.15</v>
      </c>
      <c r="L32" s="49" t="str">
        <f>+IF(OR(J32='11 FORMULAS'!$O$4,J32='11 FORMULAS'!$O$5),'11 FORMULAS'!$P$5,IF(J32='11 FORMULAS'!$O$6,'11 FORMULAS'!$P$6,""))</f>
        <v>Probabilidad</v>
      </c>
      <c r="M32" s="1" t="s">
        <v>78</v>
      </c>
      <c r="N32" s="49">
        <f>+IF(M32='11 FORMULAS'!$H$4,'11 FORMULAS'!$I$4,IF(M32='11 FORMULAS'!$H$5,'11 FORMULAS'!$I$5,""))</f>
        <v>0.15</v>
      </c>
      <c r="O32" s="4" t="s">
        <v>82</v>
      </c>
      <c r="P32" s="4" t="s">
        <v>84</v>
      </c>
      <c r="Q32" s="4" t="s">
        <v>87</v>
      </c>
      <c r="R32" s="264">
        <f t="shared" ref="R32" si="10">+IFERROR(K32+N32,"")</f>
        <v>0.3</v>
      </c>
      <c r="S32" s="264">
        <f>IF(L32='11 FORMULAS'!$P$5,S31-(S31*R32),S31)</f>
        <v>0.29399999999999998</v>
      </c>
      <c r="T32" s="264">
        <f>IF(L32='11 FORMULAS'!$P$6,T31-(T31*R32),T31)</f>
        <v>1</v>
      </c>
      <c r="U32" s="404"/>
      <c r="V32" s="407"/>
      <c r="X32" s="260"/>
      <c r="Y32" s="261"/>
      <c r="Z32" s="261"/>
    </row>
    <row r="33" spans="1:26" ht="85.5" x14ac:dyDescent="0.25">
      <c r="A33" s="393"/>
      <c r="B33" s="396"/>
      <c r="C33" s="376"/>
      <c r="D33" s="379"/>
      <c r="E33" s="53">
        <v>3</v>
      </c>
      <c r="F33" s="188" t="s">
        <v>286</v>
      </c>
      <c r="G33" s="188" t="s">
        <v>304</v>
      </c>
      <c r="H33" s="188" t="s">
        <v>303</v>
      </c>
      <c r="I33" s="256" t="str">
        <f t="shared" si="1"/>
        <v xml:space="preserve">Contratistas  Area ETLF Realizar reuniones donde se revisen los avances al documento con las fuentes alternas de financiación. Seguimiento Trimestral - Evidencia  Listas de asistencia: 2 Actas de reunión:0 Fotografico:0  </v>
      </c>
      <c r="J33" s="1" t="s">
        <v>90</v>
      </c>
      <c r="K33" s="49">
        <f>+IF(J33='11 FORMULAS'!$E$4,'11 FORMULAS'!$F$4,IF(J33='11 FORMULAS'!$E$5,'11 FORMULAS'!$F$5,IF(J33='11 FORMULAS'!$E$6,'11 FORMULAS'!$F$6,"")))</f>
        <v>0.15</v>
      </c>
      <c r="L33" s="49" t="str">
        <f>+IF(OR(J33='11 FORMULAS'!$O$4,J33='11 FORMULAS'!$O$5),'11 FORMULAS'!$P$5,IF(J33='11 FORMULAS'!$O$6,'11 FORMULAS'!$P$6,""))</f>
        <v>Probabilidad</v>
      </c>
      <c r="M33" s="1" t="s">
        <v>78</v>
      </c>
      <c r="N33" s="49">
        <f>+IF(M33='11 FORMULAS'!$H$4,'11 FORMULAS'!$I$4,IF(M33='11 FORMULAS'!$H$5,'11 FORMULAS'!$I$5,""))</f>
        <v>0.15</v>
      </c>
      <c r="O33" s="4" t="s">
        <v>81</v>
      </c>
      <c r="P33" s="4" t="s">
        <v>83</v>
      </c>
      <c r="Q33" s="4" t="s">
        <v>86</v>
      </c>
      <c r="R33" s="264">
        <f>+IFERROR(K33+N33,"")</f>
        <v>0.3</v>
      </c>
      <c r="S33" s="264">
        <f>IF(L33='11 FORMULAS'!$P$5,S32-(S32*R33),S32)</f>
        <v>0.20579999999999998</v>
      </c>
      <c r="T33" s="264">
        <f>IF(L33='11 FORMULAS'!$P$6,T32-(T32*R33),T32)</f>
        <v>1</v>
      </c>
      <c r="U33" s="404"/>
      <c r="V33" s="407"/>
      <c r="X33" s="260"/>
      <c r="Y33" s="261"/>
      <c r="Z33" s="261"/>
    </row>
    <row r="34" spans="1:26" ht="5.25" customHeight="1" thickBot="1" x14ac:dyDescent="0.3">
      <c r="A34" s="394"/>
      <c r="B34" s="397"/>
      <c r="C34" s="377"/>
      <c r="D34" s="380"/>
      <c r="E34" s="54">
        <v>4</v>
      </c>
      <c r="F34" s="189"/>
      <c r="G34" s="189"/>
      <c r="H34" s="189"/>
      <c r="I34" s="257" t="str">
        <f t="shared" si="1"/>
        <v xml:space="preserve">  </v>
      </c>
      <c r="J34" s="7"/>
      <c r="K34" s="50" t="str">
        <f>+IF(J34='11 FORMULAS'!$E$4,'11 FORMULAS'!$F$4,IF(J34='11 FORMULAS'!$E$5,'11 FORMULAS'!$F$5,IF(J34='11 FORMULAS'!$E$6,'11 FORMULAS'!$F$6,"")))</f>
        <v/>
      </c>
      <c r="L34" s="50" t="str">
        <f>+IF(OR(J34='11 FORMULAS'!$O$4,J34='11 FORMULAS'!$O$5),'11 FORMULAS'!$P$5,IF(J34='11 FORMULAS'!$O$6,'11 FORMULAS'!$P$6,""))</f>
        <v/>
      </c>
      <c r="M34" s="7"/>
      <c r="N34" s="50" t="str">
        <f>+IF(M34='11 FORMULAS'!$H$4,'11 FORMULAS'!$I$4,IF(M34='11 FORMULAS'!$H$5,'11 FORMULAS'!$I$5,""))</f>
        <v/>
      </c>
      <c r="O34" s="8"/>
      <c r="P34" s="8"/>
      <c r="Q34" s="8"/>
      <c r="R34" s="265" t="str">
        <f t="shared" ref="R34" si="11">+IFERROR(K34+N34,"")</f>
        <v/>
      </c>
      <c r="S34" s="265">
        <f>IF(L34='11 FORMULAS'!$P$5,S33-(S33*R34),S33)</f>
        <v>0.20579999999999998</v>
      </c>
      <c r="T34" s="265">
        <f>IF(L34='11 FORMULAS'!$P$6,T33-(T33*R34),T33)</f>
        <v>1</v>
      </c>
      <c r="U34" s="405"/>
      <c r="V34" s="408"/>
    </row>
  </sheetData>
  <autoFilter ref="A10:W34"/>
  <dataConsolidate/>
  <mergeCells count="56">
    <mergeCell ref="U27:U30"/>
    <mergeCell ref="V27:V30"/>
    <mergeCell ref="U31:U34"/>
    <mergeCell ref="V31:V34"/>
    <mergeCell ref="X7:Z7"/>
    <mergeCell ref="U19:U22"/>
    <mergeCell ref="V19:V22"/>
    <mergeCell ref="U23:U26"/>
    <mergeCell ref="V23:V26"/>
    <mergeCell ref="U11:U14"/>
    <mergeCell ref="V11:V14"/>
    <mergeCell ref="U15:U18"/>
    <mergeCell ref="V15:V18"/>
    <mergeCell ref="C15:C18"/>
    <mergeCell ref="D15:D18"/>
    <mergeCell ref="A19:A22"/>
    <mergeCell ref="B19:B22"/>
    <mergeCell ref="C19:C22"/>
    <mergeCell ref="D19:D22"/>
    <mergeCell ref="A15:A18"/>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B15:B18"/>
    <mergeCell ref="A9:A10"/>
    <mergeCell ref="B9:B10"/>
    <mergeCell ref="J8:Q8"/>
    <mergeCell ref="E9:E10"/>
    <mergeCell ref="J9:N9"/>
    <mergeCell ref="O9:Q9"/>
    <mergeCell ref="F9:H9"/>
    <mergeCell ref="B6:V6"/>
    <mergeCell ref="C9:C10"/>
    <mergeCell ref="C11:C14"/>
    <mergeCell ref="D9:D10"/>
    <mergeCell ref="D11:D14"/>
    <mergeCell ref="R7:R9"/>
    <mergeCell ref="S7:S9"/>
    <mergeCell ref="T7:T9"/>
    <mergeCell ref="U1:V1"/>
    <mergeCell ref="U2:V2"/>
    <mergeCell ref="U3:V3"/>
    <mergeCell ref="U4:V4"/>
    <mergeCell ref="B1:T4"/>
  </mergeCells>
  <phoneticPr fontId="0" type="noConversion"/>
  <conditionalFormatting sqref="C11:D11 U11:V11 C15:D15 C19:D19 C23:D23 C27:D27 C31:D31">
    <cfRule type="cellIs" dxfId="89" priority="264" operator="between">
      <formula>$Y$9</formula>
      <formula>$Z$9</formula>
    </cfRule>
    <cfRule type="cellIs" dxfId="88" priority="265" operator="between">
      <formula>$Y$10</formula>
      <formula>$Z$10</formula>
    </cfRule>
    <cfRule type="cellIs" dxfId="87" priority="266" operator="between">
      <formula>$Y$11</formula>
      <formula>$Z$11</formula>
    </cfRule>
    <cfRule type="cellIs" dxfId="86" priority="267" operator="between">
      <formula>$Y$12</formula>
      <formula>$Z$12</formula>
    </cfRule>
    <cfRule type="cellIs" dxfId="85" priority="268" operator="between">
      <formula>$Y$13</formula>
      <formula>$Z$13</formula>
    </cfRule>
  </conditionalFormatting>
  <conditionalFormatting sqref="U15:V15">
    <cfRule type="cellIs" dxfId="84" priority="91" operator="between">
      <formula>$Y$9</formula>
      <formula>$Z$9</formula>
    </cfRule>
    <cfRule type="cellIs" dxfId="83" priority="92" operator="between">
      <formula>$Y$10</formula>
      <formula>$Z$10</formula>
    </cfRule>
    <cfRule type="cellIs" dxfId="82" priority="93" operator="between">
      <formula>$Y$11</formula>
      <formula>$Z$11</formula>
    </cfRule>
    <cfRule type="cellIs" dxfId="81" priority="94" operator="between">
      <formula>$Y$12</formula>
      <formula>$Z$12</formula>
    </cfRule>
    <cfRule type="cellIs" dxfId="80" priority="95" operator="between">
      <formula>$Y$13</formula>
      <formula>$Z$13</formula>
    </cfRule>
  </conditionalFormatting>
  <conditionalFormatting sqref="U19:V19">
    <cfRule type="cellIs" dxfId="79" priority="86" operator="between">
      <formula>$Y$9</formula>
      <formula>$Z$9</formula>
    </cfRule>
    <cfRule type="cellIs" dxfId="78" priority="87" operator="between">
      <formula>$Y$10</formula>
      <formula>$Z$10</formula>
    </cfRule>
    <cfRule type="cellIs" dxfId="77" priority="88" operator="between">
      <formula>$Y$11</formula>
      <formula>$Z$11</formula>
    </cfRule>
    <cfRule type="cellIs" dxfId="76" priority="89" operator="between">
      <formula>$Y$12</formula>
      <formula>$Z$12</formula>
    </cfRule>
    <cfRule type="cellIs" dxfId="75" priority="90" operator="between">
      <formula>$Y$13</formula>
      <formula>$Z$13</formula>
    </cfRule>
  </conditionalFormatting>
  <conditionalFormatting sqref="U23:V23">
    <cfRule type="cellIs" dxfId="74" priority="81" operator="between">
      <formula>$Y$9</formula>
      <formula>$Z$9</formula>
    </cfRule>
    <cfRule type="cellIs" dxfId="73" priority="82" operator="between">
      <formula>$Y$10</formula>
      <formula>$Z$10</formula>
    </cfRule>
    <cfRule type="cellIs" dxfId="72" priority="83" operator="between">
      <formula>$Y$11</formula>
      <formula>$Z$11</formula>
    </cfRule>
    <cfRule type="cellIs" dxfId="71" priority="84" operator="between">
      <formula>$Y$12</formula>
      <formula>$Z$12</formula>
    </cfRule>
    <cfRule type="cellIs" dxfId="70" priority="85" operator="between">
      <formula>$Y$13</formula>
      <formula>$Z$13</formula>
    </cfRule>
  </conditionalFormatting>
  <conditionalFormatting sqref="U27:V27">
    <cfRule type="cellIs" dxfId="69" priority="76" operator="between">
      <formula>$Y$9</formula>
      <formula>$Z$9</formula>
    </cfRule>
    <cfRule type="cellIs" dxfId="68" priority="77" operator="between">
      <formula>$Y$10</formula>
      <formula>$Z$10</formula>
    </cfRule>
    <cfRule type="cellIs" dxfId="67" priority="78" operator="between">
      <formula>$Y$11</formula>
      <formula>$Z$11</formula>
    </cfRule>
    <cfRule type="cellIs" dxfId="66" priority="79" operator="between">
      <formula>$Y$12</formula>
      <formula>$Z$12</formula>
    </cfRule>
    <cfRule type="cellIs" dxfId="65" priority="80" operator="between">
      <formula>$Y$13</formula>
      <formula>$Z$13</formula>
    </cfRule>
  </conditionalFormatting>
  <conditionalFormatting sqref="U31:V31">
    <cfRule type="cellIs" dxfId="64" priority="71" operator="between">
      <formula>$Y$9</formula>
      <formula>$Z$9</formula>
    </cfRule>
    <cfRule type="cellIs" dxfId="63" priority="72" operator="between">
      <formula>$Y$10</formula>
      <formula>$Z$10</formula>
    </cfRule>
    <cfRule type="cellIs" dxfId="62" priority="73" operator="between">
      <formula>$Y$11</formula>
      <formula>$Z$11</formula>
    </cfRule>
    <cfRule type="cellIs" dxfId="61" priority="74" operator="between">
      <formula>$Y$12</formula>
      <formula>$Z$12</formula>
    </cfRule>
    <cfRule type="cellIs" dxfId="60" priority="7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J11:J34</xm:sqref>
        </x14:dataValidation>
        <x14:dataValidation type="list" allowBlank="1" showInputMessage="1" showErrorMessage="1">
          <x14:formula1>
            <xm:f>'11 FORMULAS'!$H$4:$H$6</xm:f>
          </x14:formula1>
          <xm:sqref>M11:M34</xm:sqref>
        </x14:dataValidation>
        <x14:dataValidation type="list" allowBlank="1" showInputMessage="1" showErrorMessage="1">
          <x14:formula1>
            <xm:f>'11 FORMULAS'!$K$4:$K$6</xm:f>
          </x14:formula1>
          <xm:sqref>O11:O34</xm:sqref>
        </x14:dataValidation>
        <x14:dataValidation type="list" allowBlank="1" showInputMessage="1" showErrorMessage="1">
          <x14:formula1>
            <xm:f>'11 FORMULAS'!$L$4:$L$6</xm:f>
          </x14:formula1>
          <xm:sqref>P11:P34</xm:sqref>
        </x14:dataValidation>
        <x14:dataValidation type="list" allowBlank="1" showInputMessage="1" showErrorMessage="1">
          <x14:formula1>
            <xm:f>'11 FORMULAS'!$M$4:$M$6</xm:f>
          </x14:formula1>
          <xm:sqref>Q11:Q34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33" zoomScaleNormal="33" workbookViewId="0">
      <pane xSplit="1" ySplit="10" topLeftCell="B14" activePane="bottomRight" state="frozen"/>
      <selection pane="topRight" activeCell="B1" sqref="B1"/>
      <selection pane="bottomLeft" activeCell="A7" sqref="A7"/>
      <selection pane="bottomRight" activeCell="I39" sqref="I39"/>
    </sheetView>
  </sheetViews>
  <sheetFormatPr baseColWidth="10" defaultColWidth="14.28515625" defaultRowHeight="12.75" x14ac:dyDescent="0.25"/>
  <cols>
    <col min="1" max="1" width="17" style="70" customWidth="1" collapsed="1"/>
    <col min="2" max="2" width="30.42578125" style="75" customWidth="1" collapsed="1"/>
    <col min="3" max="3" width="21.5703125" style="75" customWidth="1" collapsed="1"/>
    <col min="4" max="4" width="13" style="75" customWidth="1" collapsed="1"/>
    <col min="5" max="5" width="16.42578125" style="119" customWidth="1" collapsed="1"/>
    <col min="6" max="6" width="10.140625" style="119" customWidth="1" collapsed="1"/>
    <col min="7" max="7" width="25.140625" style="75" customWidth="1" collapsed="1"/>
    <col min="8" max="8" width="10.140625" style="75" bestFit="1" customWidth="1" collapsed="1"/>
    <col min="9" max="9" width="7.42578125" style="75" customWidth="1" collapsed="1"/>
    <col min="10" max="10" width="14" style="75" customWidth="1" collapsed="1"/>
    <col min="11" max="15" width="12.42578125" style="75" customWidth="1" collapsed="1"/>
    <col min="16" max="16" width="3.85546875" style="75" customWidth="1" collapsed="1"/>
    <col min="17" max="17" width="4.85546875" style="70" customWidth="1" collapsed="1"/>
    <col min="18" max="18" width="5.42578125" style="70" bestFit="1" customWidth="1" collapsed="1"/>
    <col min="19" max="24" width="14" style="70" customWidth="1" collapsed="1"/>
    <col min="25" max="29" width="11.42578125" style="70" customWidth="1" collapsed="1"/>
    <col min="30" max="30" width="5.5703125" style="70" bestFit="1" customWidth="1" collapsed="1"/>
    <col min="31" max="31" width="26.85546875" style="70" customWidth="1" collapsed="1"/>
    <col min="32" max="36" width="22.85546875" style="75" customWidth="1" collapsed="1"/>
    <col min="37" max="37" width="23.42578125" style="70" customWidth="1" collapsed="1"/>
    <col min="38" max="265" width="11.42578125" style="70" customWidth="1" collapsed="1"/>
    <col min="266" max="266" width="12.7109375" style="70" customWidth="1" collapsed="1"/>
    <col min="267" max="267" width="47" style="70" customWidth="1" collapsed="1"/>
    <col min="268" max="268" width="35" style="70" customWidth="1" collapsed="1"/>
    <col min="269" max="16384" width="14.28515625" style="70" collapsed="1"/>
  </cols>
  <sheetData>
    <row r="1" spans="1:38" ht="18.75" customHeight="1" x14ac:dyDescent="0.25">
      <c r="A1" s="372"/>
      <c r="B1" s="363" t="str">
        <f>+'2 CONTEXTO E IDENTIFICACIÓN'!B1</f>
        <v>MAPA RIESGOS OPERATIVOS  POR PROCESOS</v>
      </c>
      <c r="C1" s="363"/>
      <c r="D1" s="363"/>
      <c r="E1" s="363"/>
      <c r="F1" s="360" t="str">
        <f>+'2 CONTEXTO E IDENTIFICACIÓN'!I1</f>
        <v xml:space="preserve">Código: </v>
      </c>
      <c r="G1" s="360"/>
    </row>
    <row r="2" spans="1:38" ht="18.75" customHeight="1" x14ac:dyDescent="0.25">
      <c r="A2" s="372"/>
      <c r="B2" s="363"/>
      <c r="C2" s="363"/>
      <c r="D2" s="363"/>
      <c r="E2" s="363"/>
      <c r="F2" s="360" t="str">
        <f>+'2 CONTEXTO E IDENTIFICACIÓN'!I2</f>
        <v xml:space="preserve">Fecha: </v>
      </c>
      <c r="G2" s="360"/>
      <c r="K2" s="70"/>
    </row>
    <row r="3" spans="1:38" s="58" customFormat="1" ht="18.75" customHeight="1" x14ac:dyDescent="0.2">
      <c r="A3" s="372"/>
      <c r="B3" s="363"/>
      <c r="C3" s="363"/>
      <c r="D3" s="363"/>
      <c r="E3" s="363"/>
      <c r="F3" s="360" t="str">
        <f>+'2 CONTEXTO E IDENTIFICACIÓN'!I3</f>
        <v>Versión: 001</v>
      </c>
      <c r="G3" s="360"/>
      <c r="AF3" s="59"/>
      <c r="AG3" s="59"/>
      <c r="AH3" s="59"/>
      <c r="AI3" s="59"/>
      <c r="AJ3" s="59"/>
    </row>
    <row r="4" spans="1:38" s="58" customFormat="1" ht="18.75" customHeight="1" x14ac:dyDescent="0.2">
      <c r="A4" s="373"/>
      <c r="B4" s="363"/>
      <c r="C4" s="363"/>
      <c r="D4" s="363"/>
      <c r="E4" s="363"/>
      <c r="F4" s="360" t="str">
        <f>+'2 CONTEXTO E IDENTIFICACIÓN'!I4</f>
        <v>Página:</v>
      </c>
      <c r="G4" s="360"/>
      <c r="H4" s="61"/>
      <c r="I4" s="61"/>
      <c r="J4" s="60"/>
      <c r="L4" s="61"/>
      <c r="M4" s="61"/>
      <c r="N4" s="61"/>
      <c r="O4" s="61"/>
      <c r="P4" s="60"/>
      <c r="AF4" s="59"/>
      <c r="AG4" s="59"/>
      <c r="AH4" s="59"/>
      <c r="AI4" s="59"/>
      <c r="AJ4" s="59"/>
    </row>
    <row r="5" spans="1:38" s="58" customFormat="1" ht="9.75" customHeight="1" x14ac:dyDescent="0.2">
      <c r="A5" s="62"/>
      <c r="B5" s="60"/>
      <c r="C5" s="192"/>
      <c r="D5" s="192"/>
      <c r="E5" s="114"/>
      <c r="F5" s="61"/>
      <c r="G5" s="61"/>
      <c r="H5" s="61"/>
      <c r="I5" s="61"/>
      <c r="J5" s="60"/>
      <c r="L5" s="61"/>
      <c r="M5" s="61"/>
      <c r="N5" s="61"/>
      <c r="O5" s="61"/>
      <c r="P5" s="60"/>
      <c r="AF5" s="59"/>
      <c r="AG5" s="59"/>
      <c r="AH5" s="59"/>
      <c r="AI5" s="59"/>
      <c r="AJ5" s="59"/>
    </row>
    <row r="6" spans="1:38" s="58" customFormat="1" ht="15" x14ac:dyDescent="0.2">
      <c r="A6" s="15" t="s">
        <v>137</v>
      </c>
      <c r="B6" s="410" t="str">
        <f>+IF('2 CONTEXTO E IDENTIFICACIÓN'!$B$6="","",'2 CONTEXTO E IDENTIFICACIÓN'!$B$6)</f>
        <v>Área Operaciones (ETLF (ESTRUCTURA TÉCNICA, LEGAL Y FINANCIERA))</v>
      </c>
      <c r="C6" s="411"/>
      <c r="D6" s="411"/>
      <c r="E6" s="411"/>
      <c r="F6" s="411"/>
      <c r="G6" s="411"/>
      <c r="AF6" s="59"/>
      <c r="AG6" s="59"/>
      <c r="AH6" s="59"/>
      <c r="AI6" s="59"/>
      <c r="AJ6" s="59"/>
    </row>
    <row r="7" spans="1:38" s="58" customFormat="1" ht="15" thickBot="1" x14ac:dyDescent="0.25">
      <c r="A7" s="57"/>
      <c r="B7" s="57"/>
      <c r="C7" s="57"/>
      <c r="D7" s="57"/>
      <c r="E7" s="57"/>
      <c r="F7" s="115"/>
      <c r="AF7" s="59"/>
      <c r="AG7" s="59"/>
      <c r="AH7" s="59"/>
      <c r="AI7" s="59"/>
      <c r="AJ7" s="59"/>
    </row>
    <row r="8" spans="1:38" s="58" customFormat="1" ht="13.5" thickBot="1" x14ac:dyDescent="0.25">
      <c r="D8" s="60"/>
      <c r="E8" s="42"/>
      <c r="F8" s="115"/>
      <c r="I8" s="369" t="s">
        <v>18</v>
      </c>
      <c r="J8" s="370"/>
      <c r="K8" s="370"/>
      <c r="L8" s="370"/>
      <c r="M8" s="370"/>
      <c r="N8" s="370"/>
      <c r="O8" s="371"/>
      <c r="R8" s="63"/>
      <c r="S8" s="64"/>
      <c r="T8" s="361" t="s">
        <v>70</v>
      </c>
      <c r="U8" s="361"/>
      <c r="V8" s="361"/>
      <c r="W8" s="361"/>
      <c r="X8" s="362"/>
      <c r="AF8" s="59"/>
      <c r="AG8" s="59"/>
      <c r="AH8" s="59"/>
      <c r="AI8" s="59"/>
      <c r="AJ8" s="59"/>
    </row>
    <row r="9" spans="1:38" x14ac:dyDescent="0.25">
      <c r="A9" s="116"/>
      <c r="B9" s="116"/>
      <c r="C9" s="67"/>
      <c r="D9" s="116"/>
      <c r="E9" s="364" t="s">
        <v>100</v>
      </c>
      <c r="F9" s="364"/>
      <c r="G9" s="364"/>
      <c r="H9" s="67"/>
      <c r="I9" s="68"/>
      <c r="J9" s="69"/>
      <c r="K9" s="361" t="s">
        <v>70</v>
      </c>
      <c r="L9" s="361"/>
      <c r="M9" s="361"/>
      <c r="N9" s="361"/>
      <c r="O9" s="362"/>
      <c r="P9" s="67"/>
      <c r="R9" s="71"/>
      <c r="T9" s="72">
        <v>0.2</v>
      </c>
      <c r="U9" s="72">
        <v>0.4</v>
      </c>
      <c r="V9" s="72">
        <v>0.6</v>
      </c>
      <c r="W9" s="72">
        <v>0.8</v>
      </c>
      <c r="X9" s="73">
        <v>1</v>
      </c>
      <c r="Y9" s="74"/>
      <c r="Z9" s="74"/>
      <c r="AA9" s="74"/>
      <c r="AB9" s="74"/>
      <c r="AC9" s="74"/>
      <c r="AD9" s="74"/>
      <c r="AE9" s="74"/>
    </row>
    <row r="10" spans="1:38" ht="39.950000000000003" customHeight="1" x14ac:dyDescent="0.2">
      <c r="A10" s="78" t="s">
        <v>177</v>
      </c>
      <c r="B10" s="78" t="s">
        <v>1</v>
      </c>
      <c r="C10" s="78" t="s">
        <v>9</v>
      </c>
      <c r="D10" s="78" t="s">
        <v>9</v>
      </c>
      <c r="E10" s="78" t="s">
        <v>37</v>
      </c>
      <c r="F10" s="78" t="s">
        <v>70</v>
      </c>
      <c r="G10" s="78" t="s">
        <v>185</v>
      </c>
      <c r="H10" s="67"/>
      <c r="I10" s="71"/>
      <c r="J10" s="80"/>
      <c r="K10" s="81" t="s">
        <v>48</v>
      </c>
      <c r="L10" s="81" t="s">
        <v>7</v>
      </c>
      <c r="M10" s="81" t="s">
        <v>5</v>
      </c>
      <c r="N10" s="81" t="s">
        <v>6</v>
      </c>
      <c r="O10" s="82" t="s">
        <v>56</v>
      </c>
      <c r="P10" s="67"/>
      <c r="R10" s="71"/>
      <c r="S10" s="83"/>
      <c r="T10" s="84" t="s">
        <v>48</v>
      </c>
      <c r="U10" s="84" t="s">
        <v>7</v>
      </c>
      <c r="V10" s="84" t="s">
        <v>5</v>
      </c>
      <c r="W10" s="84" t="s">
        <v>6</v>
      </c>
      <c r="X10" s="85" t="s">
        <v>56</v>
      </c>
      <c r="AA10" s="74"/>
      <c r="AB10" s="74"/>
      <c r="AC10" s="86"/>
      <c r="AD10" s="86"/>
      <c r="AE10" s="86"/>
      <c r="AF10" s="86"/>
      <c r="AG10" s="86"/>
      <c r="AH10" s="86"/>
      <c r="AI10" s="86"/>
      <c r="AJ10" s="86"/>
      <c r="AK10" s="86"/>
      <c r="AL10" s="86"/>
    </row>
    <row r="11" spans="1:38" ht="165.75" x14ac:dyDescent="0.2">
      <c r="A11" s="87" t="str">
        <f>'2 CONTEXTO E IDENTIFICACIÓN'!A11</f>
        <v>R1</v>
      </c>
      <c r="B11" s="88"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17">
        <f>+'5 VALORACIÓN DEL CONTROL'!S14</f>
        <v>0.1512</v>
      </c>
      <c r="D11" s="89">
        <f>+'5 VALORACIÓN DEL CONTROL'!T14</f>
        <v>1</v>
      </c>
      <c r="E11" s="118" t="str">
        <f>+IF(C11=0,"",IF(C11&lt;=$R$15,$S$15,IF(C11&lt;=$R$14,$S$14,IF(C11&lt;=$R$13,$S$13,IF(C11&lt;=$R$12,$S$12,IF(C11&lt;=$R$11,$S$11,""))))))</f>
        <v>Muy Baja</v>
      </c>
      <c r="F11" s="118" t="str">
        <f>+IF(D11=0,"",IF(D11&lt;=$T$9,$T$10,IF(D11&lt;=$U$9,$U$10,IF(D11&lt;=$V$9,$V$10,IF(D11&lt;=$W$9,$W$10,IF(D11&lt;=$X$9,$X$10,""))))))</f>
        <v>Catastrófico</v>
      </c>
      <c r="G11" s="88"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Extremo</v>
      </c>
      <c r="H11" s="90"/>
      <c r="I11" s="367" t="s">
        <v>37</v>
      </c>
      <c r="J11" s="81" t="s">
        <v>45</v>
      </c>
      <c r="K11" s="91"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1"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1"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1"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2"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0"/>
      <c r="Q11" s="409" t="s">
        <v>37</v>
      </c>
      <c r="R11" s="93">
        <v>1</v>
      </c>
      <c r="S11" s="84" t="s">
        <v>45</v>
      </c>
      <c r="T11" s="91" t="s">
        <v>68</v>
      </c>
      <c r="U11" s="91" t="s">
        <v>68</v>
      </c>
      <c r="V11" s="91" t="s">
        <v>68</v>
      </c>
      <c r="W11" s="91" t="s">
        <v>68</v>
      </c>
      <c r="X11" s="92" t="s">
        <v>67</v>
      </c>
      <c r="Z11" s="78" t="s">
        <v>71</v>
      </c>
      <c r="AA11" s="74"/>
      <c r="AB11" s="74"/>
      <c r="AC11" s="86"/>
      <c r="AD11" s="86"/>
      <c r="AE11" s="86"/>
      <c r="AF11" s="94"/>
      <c r="AG11" s="94"/>
      <c r="AH11" s="94"/>
      <c r="AI11" s="94"/>
      <c r="AJ11" s="94"/>
      <c r="AK11" s="86"/>
      <c r="AL11" s="86"/>
    </row>
    <row r="12" spans="1:38" ht="165.75" x14ac:dyDescent="0.2">
      <c r="A12" s="87" t="str">
        <f>'2 CONTEXTO E IDENTIFICACIÓN'!A12</f>
        <v>R2</v>
      </c>
      <c r="B12" s="88"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17">
        <f>+'5 VALORACIÓN DEL CONTROL'!S18</f>
        <v>0.1512</v>
      </c>
      <c r="D12" s="89">
        <f>+'5 VALORACIÓN DEL CONTROL'!T18</f>
        <v>0.75</v>
      </c>
      <c r="E12" s="118" t="str">
        <f t="shared" ref="E12:E16" si="0">+IF(C12=0,"",IF(C12&lt;=$R$15,$S$15,IF(C12&lt;=$R$14,$S$14,IF(C12&lt;=$R$13,$S$13,IF(C12&lt;=$R$12,$S$12,IF(C12&lt;=$R$11,$S$11,""))))))</f>
        <v>Muy Baja</v>
      </c>
      <c r="F12" s="118" t="str">
        <f t="shared" ref="F12:F16" si="1">+IF(D12=0,"",IF(D12&lt;=$T$9,$T$10,IF(D12&lt;=$U$9,$U$10,IF(D12&lt;=$V$9,$V$10,IF(D12&lt;=$W$9,$W$10,IF(D12&lt;=$X$9,$X$10,""))))))</f>
        <v>Mayor</v>
      </c>
      <c r="G12" s="88"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90"/>
      <c r="I12" s="367"/>
      <c r="J12" s="81" t="s">
        <v>44</v>
      </c>
      <c r="K12" s="95"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5"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1"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1"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2"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0"/>
      <c r="Q12" s="409"/>
      <c r="R12" s="93">
        <v>0.8</v>
      </c>
      <c r="S12" s="84" t="s">
        <v>44</v>
      </c>
      <c r="T12" s="95" t="s">
        <v>5</v>
      </c>
      <c r="U12" s="95" t="s">
        <v>5</v>
      </c>
      <c r="V12" s="91" t="s">
        <v>68</v>
      </c>
      <c r="W12" s="91" t="s">
        <v>68</v>
      </c>
      <c r="X12" s="92" t="s">
        <v>67</v>
      </c>
      <c r="Z12" s="108" t="s">
        <v>67</v>
      </c>
      <c r="AA12" s="74"/>
      <c r="AB12" s="74"/>
      <c r="AC12" s="86"/>
      <c r="AD12" s="96"/>
      <c r="AE12" s="97"/>
      <c r="AF12" s="94"/>
      <c r="AG12" s="94"/>
      <c r="AH12" s="94"/>
      <c r="AI12" s="94"/>
      <c r="AJ12" s="94"/>
      <c r="AK12" s="86"/>
      <c r="AL12" s="86"/>
    </row>
    <row r="13" spans="1:38" ht="102" x14ac:dyDescent="0.2">
      <c r="A13" s="87" t="str">
        <f>'2 CONTEXTO E IDENTIFICACIÓN'!A13</f>
        <v>R3</v>
      </c>
      <c r="B13" s="88"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17">
        <f>+'5 VALORACIÓN DEL CONTROL'!S22</f>
        <v>0.6</v>
      </c>
      <c r="D13" s="89">
        <f>+'5 VALORACIÓN DEL CONTROL'!T22</f>
        <v>0.31640625</v>
      </c>
      <c r="E13" s="118" t="str">
        <f t="shared" si="0"/>
        <v>Media</v>
      </c>
      <c r="F13" s="118" t="str">
        <f t="shared" si="1"/>
        <v>Menor</v>
      </c>
      <c r="G13" s="88"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0"/>
      <c r="I13" s="367"/>
      <c r="J13" s="81" t="s">
        <v>42</v>
      </c>
      <c r="K13" s="95"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5"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R3                 </v>
      </c>
      <c r="M13" s="95"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1"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2"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0"/>
      <c r="Q13" s="409"/>
      <c r="R13" s="93">
        <v>0.6</v>
      </c>
      <c r="S13" s="84" t="s">
        <v>42</v>
      </c>
      <c r="T13" s="95" t="s">
        <v>5</v>
      </c>
      <c r="U13" s="95" t="s">
        <v>5</v>
      </c>
      <c r="V13" s="95" t="s">
        <v>5</v>
      </c>
      <c r="W13" s="91" t="s">
        <v>68</v>
      </c>
      <c r="X13" s="92" t="s">
        <v>67</v>
      </c>
      <c r="Z13" s="91" t="s">
        <v>68</v>
      </c>
      <c r="AA13" s="74"/>
      <c r="AB13" s="74"/>
      <c r="AC13" s="86"/>
      <c r="AD13" s="96"/>
      <c r="AE13" s="97"/>
      <c r="AF13" s="94"/>
      <c r="AG13" s="94"/>
      <c r="AH13" s="94"/>
      <c r="AI13" s="94"/>
      <c r="AJ13" s="98"/>
      <c r="AK13" s="86"/>
      <c r="AL13" s="86"/>
    </row>
    <row r="14" spans="1:38" ht="153" x14ac:dyDescent="0.2">
      <c r="A14" s="87" t="str">
        <f>'2 CONTEXTO E IDENTIFICACIÓN'!A14</f>
        <v>R4</v>
      </c>
      <c r="B14" s="88"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17">
        <f>+'5 VALORACIÓN DEL CONTROL'!S26</f>
        <v>8.6399999999999991E-2</v>
      </c>
      <c r="D14" s="89">
        <f>+'5 VALORACIÓN DEL CONTROL'!T26</f>
        <v>0.2</v>
      </c>
      <c r="E14" s="118" t="str">
        <f t="shared" si="0"/>
        <v>Muy Baja</v>
      </c>
      <c r="F14" s="118" t="str">
        <f t="shared" si="1"/>
        <v>Leve</v>
      </c>
      <c r="G14" s="88" t="str">
        <f t="shared" ref="G14:G16"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0"/>
      <c r="I14" s="367"/>
      <c r="J14" s="81" t="s">
        <v>40</v>
      </c>
      <c r="K14" s="99"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5"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5"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1"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2"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R5 R6              </v>
      </c>
      <c r="P14" s="90"/>
      <c r="Q14" s="409"/>
      <c r="R14" s="93">
        <v>0.4</v>
      </c>
      <c r="S14" s="84" t="s">
        <v>40</v>
      </c>
      <c r="T14" s="99" t="s">
        <v>69</v>
      </c>
      <c r="U14" s="95" t="s">
        <v>5</v>
      </c>
      <c r="V14" s="95" t="s">
        <v>5</v>
      </c>
      <c r="W14" s="91" t="s">
        <v>68</v>
      </c>
      <c r="X14" s="92" t="s">
        <v>67</v>
      </c>
      <c r="Z14" s="95" t="s">
        <v>5</v>
      </c>
      <c r="AA14" s="74"/>
      <c r="AB14" s="74"/>
      <c r="AC14" s="86"/>
      <c r="AD14" s="96"/>
      <c r="AE14" s="97"/>
      <c r="AF14" s="94"/>
      <c r="AG14" s="94"/>
      <c r="AH14" s="94"/>
      <c r="AI14" s="98"/>
      <c r="AJ14" s="94"/>
      <c r="AK14" s="86"/>
      <c r="AL14" s="86"/>
    </row>
    <row r="15" spans="1:38" ht="102.75" thickBot="1" x14ac:dyDescent="0.25">
      <c r="A15" s="87" t="str">
        <f>'2 CONTEXTO E IDENTIFICACIÓN'!A15</f>
        <v>R5</v>
      </c>
      <c r="B15" s="88"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17">
        <f>+'5 VALORACIÓN DEL CONTROL'!S30</f>
        <v>0.20579999999999998</v>
      </c>
      <c r="D15" s="89">
        <f>+'5 VALORACIÓN DEL CONTROL'!T30</f>
        <v>1</v>
      </c>
      <c r="E15" s="118" t="str">
        <f t="shared" si="0"/>
        <v>Baja</v>
      </c>
      <c r="F15" s="118" t="str">
        <f t="shared" si="1"/>
        <v>Catastrófico</v>
      </c>
      <c r="G15" s="88" t="str">
        <f t="shared" si="2"/>
        <v>Extremo</v>
      </c>
      <c r="H15" s="90"/>
      <c r="I15" s="368"/>
      <c r="J15" s="100" t="s">
        <v>38</v>
      </c>
      <c r="K15" s="101"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R4                </v>
      </c>
      <c r="L15" s="101"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2"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3"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R2                  </v>
      </c>
      <c r="O15" s="104"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R1                   </v>
      </c>
      <c r="P15" s="90"/>
      <c r="Q15" s="409"/>
      <c r="R15" s="105">
        <v>0.2</v>
      </c>
      <c r="S15" s="106" t="s">
        <v>38</v>
      </c>
      <c r="T15" s="101" t="s">
        <v>69</v>
      </c>
      <c r="U15" s="101" t="s">
        <v>69</v>
      </c>
      <c r="V15" s="102" t="s">
        <v>5</v>
      </c>
      <c r="W15" s="103" t="s">
        <v>68</v>
      </c>
      <c r="X15" s="104" t="s">
        <v>67</v>
      </c>
      <c r="Z15" s="99" t="s">
        <v>69</v>
      </c>
      <c r="AA15" s="74"/>
      <c r="AB15" s="74"/>
      <c r="AC15" s="86"/>
      <c r="AD15" s="96"/>
      <c r="AE15" s="97"/>
      <c r="AF15" s="94"/>
      <c r="AG15" s="94"/>
      <c r="AH15" s="94"/>
      <c r="AI15" s="107"/>
      <c r="AJ15" s="94"/>
      <c r="AK15" s="86"/>
      <c r="AL15" s="86"/>
    </row>
    <row r="16" spans="1:38" ht="165.75" x14ac:dyDescent="0.2">
      <c r="A16" s="87" t="str">
        <f>'2 CONTEXTO E IDENTIFICACIÓN'!A16</f>
        <v>R6</v>
      </c>
      <c r="B16" s="88"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17">
        <f>+'5 VALORACIÓN DEL CONTROL'!S34</f>
        <v>0.20579999999999998</v>
      </c>
      <c r="D16" s="89">
        <f>+'5 VALORACIÓN DEL CONTROL'!T34</f>
        <v>1</v>
      </c>
      <c r="E16" s="118" t="str">
        <f t="shared" si="0"/>
        <v>Baja</v>
      </c>
      <c r="F16" s="118" t="str">
        <f t="shared" si="1"/>
        <v>Catastrófico</v>
      </c>
      <c r="G16" s="88" t="str">
        <f t="shared" si="2"/>
        <v>Extremo</v>
      </c>
      <c r="H16" s="90"/>
      <c r="I16" s="90"/>
      <c r="J16" s="90"/>
      <c r="K16" s="90"/>
      <c r="L16" s="90"/>
      <c r="M16" s="90"/>
      <c r="N16" s="90"/>
      <c r="O16" s="90"/>
      <c r="P16" s="90"/>
      <c r="AA16" s="74"/>
      <c r="AB16" s="74"/>
      <c r="AC16" s="86"/>
      <c r="AD16" s="96"/>
      <c r="AE16" s="97"/>
      <c r="AF16" s="94"/>
      <c r="AG16" s="94"/>
      <c r="AH16" s="94"/>
      <c r="AI16" s="94"/>
      <c r="AJ16" s="94"/>
      <c r="AK16" s="86"/>
      <c r="AL16" s="86"/>
    </row>
    <row r="17" spans="1:38" ht="32.25" hidden="1" customHeight="1" x14ac:dyDescent="0.2">
      <c r="A17" s="87">
        <f>'2 CONTEXTO E IDENTIFICACIÓN'!A17</f>
        <v>0</v>
      </c>
      <c r="B17" s="88">
        <f>+'2 CONTEXTO E IDENTIFICACIÓN'!E17</f>
        <v>0</v>
      </c>
      <c r="C17" s="117">
        <f>+'5 VALORACIÓN DEL CONTROL'!S35</f>
        <v>0</v>
      </c>
      <c r="D17" s="89">
        <f>+'5 VALORACIÓN DEL CONTROL'!T35</f>
        <v>0</v>
      </c>
      <c r="E17" s="118" t="str">
        <f t="shared" ref="E17:E30" si="3">+IF(C17=0,"",IF(C17&lt;=$R$15,$S$15,IF(C17&lt;=$R$14,$S$14,IF(C17&lt;=$R$13,$S$13,IF(C17&lt;=$R$12,$S$12,IF(C17&lt;=$R$11,$S$11,""))))))</f>
        <v/>
      </c>
      <c r="F17" s="118" t="str">
        <f t="shared" ref="F17:F30" si="4">+IF(D17=0,"",IF(D17&lt;=$T$9,$T$10,IF(D17&lt;=$U$9,$U$10,IF(D17&lt;=$V$9,$V$10,IF(D17&lt;=$W$9,$W$10,IF(D17&lt;=$X$9,$X$10,""))))))</f>
        <v/>
      </c>
      <c r="G17" s="88" t="str">
        <f t="shared" ref="G17:G30" si="5">+IF(E17=$S$11,IF(F17=$T$10,$T$11,IF(F17=$U$10,$U$11,IF(F17=$V$10,$V$11,IF(F17=$W$10,$W$11,IF(F17=$X$10,$X$11))))),IF(E17=$S$12,IF(F17=$T$10,$T$12,IF(F17=$U$10,$U$12,IF(F17=$V$10,$V$12,IF(F17=$W$10,$W$12,IF(F17=$X$10,$X$12))))),IF(E17=$S$13,IF(F17=$T$10,$T$13,IF(F17=$U$10,$U$13,IF(F17=$V$10,$V$13,IF(F17=$W$10,$W$13,IF(F17=$X$10,$X$13))))),IF(E17=$S$14,IF(F17=$T$10,$T$14,IF(F17=$U$10,$U$14,IF(F17=$V$10,$V$14,IF(F17=$W$10,$W$14,IF(F17=$X$10,$X$14))))),IF(E17=$S$15,IF(F17=$T$10,$T$15,IF(F17=$U$10,$U$15,IF(F17=$V$10,$V$15,IF(F17=$W$10,$W$15,IF(F17=$X$10,$X$15))))),"")))))</f>
        <v/>
      </c>
      <c r="H17" s="90"/>
      <c r="I17" s="90"/>
      <c r="J17" s="90"/>
      <c r="K17" s="90"/>
      <c r="L17" s="90"/>
      <c r="M17" s="90"/>
      <c r="N17" s="90"/>
      <c r="O17" s="90"/>
      <c r="P17" s="90"/>
      <c r="V17" s="74"/>
      <c r="W17" s="74"/>
      <c r="X17" s="74"/>
      <c r="Y17" s="74"/>
      <c r="Z17" s="74"/>
      <c r="AA17" s="74"/>
      <c r="AB17" s="74"/>
      <c r="AC17" s="86"/>
      <c r="AD17" s="96"/>
      <c r="AE17" s="86"/>
      <c r="AF17" s="97"/>
      <c r="AG17" s="97"/>
      <c r="AH17" s="97"/>
      <c r="AI17" s="97"/>
      <c r="AJ17" s="97"/>
      <c r="AK17" s="86"/>
      <c r="AL17" s="86"/>
    </row>
    <row r="18" spans="1:38" ht="32.25" hidden="1" customHeight="1" x14ac:dyDescent="0.2">
      <c r="A18" s="87">
        <f>'2 CONTEXTO E IDENTIFICACIÓN'!A18</f>
        <v>0</v>
      </c>
      <c r="B18" s="88">
        <f>+'2 CONTEXTO E IDENTIFICACIÓN'!E18</f>
        <v>0</v>
      </c>
      <c r="C18" s="117">
        <f>+'5 VALORACIÓN DEL CONTROL'!S36</f>
        <v>0</v>
      </c>
      <c r="D18" s="89">
        <f>+'5 VALORACIÓN DEL CONTROL'!T36</f>
        <v>0</v>
      </c>
      <c r="E18" s="118" t="str">
        <f t="shared" si="3"/>
        <v/>
      </c>
      <c r="F18" s="118" t="str">
        <f t="shared" si="4"/>
        <v/>
      </c>
      <c r="G18" s="88" t="str">
        <f t="shared" si="5"/>
        <v/>
      </c>
      <c r="H18" s="90"/>
      <c r="I18" s="90"/>
      <c r="J18" s="90"/>
      <c r="K18" s="90"/>
      <c r="L18" s="90"/>
      <c r="M18" s="90"/>
      <c r="N18" s="90"/>
      <c r="O18" s="90"/>
      <c r="P18" s="90"/>
      <c r="V18" s="74"/>
      <c r="W18" s="74"/>
      <c r="X18" s="74"/>
      <c r="Y18" s="74"/>
      <c r="Z18" s="74"/>
      <c r="AA18" s="74"/>
      <c r="AB18" s="74"/>
      <c r="AC18" s="86"/>
      <c r="AD18" s="86"/>
      <c r="AE18" s="86"/>
      <c r="AF18" s="94"/>
      <c r="AG18" s="94"/>
      <c r="AH18" s="94"/>
      <c r="AI18" s="94"/>
      <c r="AJ18" s="94"/>
      <c r="AK18" s="86"/>
      <c r="AL18" s="86"/>
    </row>
    <row r="19" spans="1:38" ht="32.25" hidden="1" customHeight="1" x14ac:dyDescent="0.2">
      <c r="A19" s="87">
        <f>'2 CONTEXTO E IDENTIFICACIÓN'!A19</f>
        <v>0</v>
      </c>
      <c r="B19" s="88">
        <f>+'2 CONTEXTO E IDENTIFICACIÓN'!E19</f>
        <v>0</v>
      </c>
      <c r="C19" s="117">
        <f>+'5 VALORACIÓN DEL CONTROL'!S37</f>
        <v>0</v>
      </c>
      <c r="D19" s="89">
        <f>+'5 VALORACIÓN DEL CONTROL'!T37</f>
        <v>0</v>
      </c>
      <c r="E19" s="118" t="str">
        <f t="shared" si="3"/>
        <v/>
      </c>
      <c r="F19" s="118" t="str">
        <f t="shared" si="4"/>
        <v/>
      </c>
      <c r="G19" s="88" t="str">
        <f t="shared" si="5"/>
        <v/>
      </c>
      <c r="H19" s="90"/>
      <c r="I19" s="90"/>
      <c r="J19" s="90"/>
      <c r="K19" s="90"/>
      <c r="L19" s="90"/>
      <c r="M19" s="90"/>
      <c r="N19" s="90"/>
      <c r="O19" s="90"/>
      <c r="P19" s="90"/>
      <c r="U19" s="74"/>
      <c r="V19" s="74"/>
      <c r="W19" s="74"/>
      <c r="X19" s="74"/>
      <c r="Y19" s="74"/>
      <c r="Z19" s="74"/>
      <c r="AA19" s="74"/>
      <c r="AB19" s="74"/>
      <c r="AC19" s="86"/>
      <c r="AD19" s="86"/>
      <c r="AE19" s="86"/>
      <c r="AF19" s="94"/>
      <c r="AG19" s="94"/>
      <c r="AH19" s="94"/>
      <c r="AI19" s="94"/>
      <c r="AJ19" s="94"/>
      <c r="AK19" s="86"/>
      <c r="AL19" s="86"/>
    </row>
    <row r="20" spans="1:38" ht="32.25" hidden="1" customHeight="1" x14ac:dyDescent="0.2">
      <c r="A20" s="87">
        <f>'2 CONTEXTO E IDENTIFICACIÓN'!A20</f>
        <v>0</v>
      </c>
      <c r="B20" s="88">
        <f>+'2 CONTEXTO E IDENTIFICACIÓN'!E20</f>
        <v>0</v>
      </c>
      <c r="C20" s="117">
        <f>+'5 VALORACIÓN DEL CONTROL'!S38</f>
        <v>0</v>
      </c>
      <c r="D20" s="89">
        <f>+'5 VALORACIÓN DEL CONTROL'!T38</f>
        <v>0</v>
      </c>
      <c r="E20" s="118" t="str">
        <f t="shared" si="3"/>
        <v/>
      </c>
      <c r="F20" s="118" t="str">
        <f t="shared" si="4"/>
        <v/>
      </c>
      <c r="G20" s="88" t="str">
        <f t="shared" si="5"/>
        <v/>
      </c>
      <c r="H20" s="90"/>
      <c r="I20" s="90"/>
      <c r="J20" s="90"/>
      <c r="K20" s="90"/>
      <c r="L20" s="90"/>
      <c r="M20" s="90"/>
      <c r="N20" s="90"/>
      <c r="O20" s="90"/>
      <c r="P20" s="90"/>
      <c r="S20" s="109"/>
      <c r="U20" s="109"/>
      <c r="V20" s="109"/>
      <c r="W20" s="109"/>
      <c r="X20" s="109"/>
      <c r="Y20" s="109"/>
      <c r="Z20" s="109"/>
      <c r="AA20" s="109"/>
      <c r="AB20" s="109"/>
      <c r="AC20" s="86"/>
      <c r="AD20" s="86"/>
      <c r="AE20" s="110"/>
      <c r="AF20" s="110"/>
      <c r="AG20" s="110"/>
      <c r="AH20" s="110"/>
      <c r="AI20" s="110"/>
      <c r="AJ20" s="110"/>
      <c r="AK20" s="86"/>
      <c r="AL20" s="86"/>
    </row>
    <row r="21" spans="1:38" ht="32.25" hidden="1" customHeight="1" x14ac:dyDescent="0.2">
      <c r="A21" s="87">
        <f>'2 CONTEXTO E IDENTIFICACIÓN'!A21</f>
        <v>0</v>
      </c>
      <c r="B21" s="88">
        <f>+'2 CONTEXTO E IDENTIFICACIÓN'!E21</f>
        <v>0</v>
      </c>
      <c r="C21" s="117">
        <f>+'5 VALORACIÓN DEL CONTROL'!S39</f>
        <v>0</v>
      </c>
      <c r="D21" s="89">
        <f>+'5 VALORACIÓN DEL CONTROL'!T39</f>
        <v>0</v>
      </c>
      <c r="E21" s="118" t="str">
        <f t="shared" si="3"/>
        <v/>
      </c>
      <c r="F21" s="118" t="str">
        <f t="shared" si="4"/>
        <v/>
      </c>
      <c r="G21" s="88" t="str">
        <f t="shared" si="5"/>
        <v/>
      </c>
      <c r="H21" s="90"/>
      <c r="I21" s="90"/>
      <c r="J21" s="90"/>
      <c r="K21" s="90"/>
      <c r="L21" s="90"/>
      <c r="M21" s="90"/>
      <c r="N21" s="90"/>
      <c r="O21" s="90"/>
      <c r="P21" s="90"/>
      <c r="S21" s="109"/>
      <c r="AA21" s="109"/>
      <c r="AB21" s="109"/>
      <c r="AC21" s="86"/>
      <c r="AD21" s="86"/>
      <c r="AE21" s="86"/>
      <c r="AF21" s="94"/>
      <c r="AG21" s="94"/>
      <c r="AH21" s="94"/>
      <c r="AI21" s="94"/>
      <c r="AJ21" s="94"/>
      <c r="AK21" s="86"/>
      <c r="AL21" s="86"/>
    </row>
    <row r="22" spans="1:38" ht="32.25" hidden="1" customHeight="1" x14ac:dyDescent="0.2">
      <c r="A22" s="87">
        <f>'2 CONTEXTO E IDENTIFICACIÓN'!A22</f>
        <v>0</v>
      </c>
      <c r="B22" s="88">
        <f>+'2 CONTEXTO E IDENTIFICACIÓN'!E22</f>
        <v>0</v>
      </c>
      <c r="C22" s="117">
        <f>+'5 VALORACIÓN DEL CONTROL'!S40</f>
        <v>0</v>
      </c>
      <c r="D22" s="89">
        <f>+'5 VALORACIÓN DEL CONTROL'!T40</f>
        <v>0</v>
      </c>
      <c r="E22" s="118" t="str">
        <f t="shared" si="3"/>
        <v/>
      </c>
      <c r="F22" s="118" t="str">
        <f t="shared" si="4"/>
        <v/>
      </c>
      <c r="G22" s="88" t="str">
        <f t="shared" si="5"/>
        <v/>
      </c>
      <c r="H22" s="90"/>
      <c r="I22" s="90"/>
      <c r="J22" s="90"/>
      <c r="K22" s="90"/>
      <c r="L22" s="90"/>
      <c r="M22" s="90"/>
      <c r="N22" s="90"/>
      <c r="O22" s="90"/>
      <c r="P22" s="90"/>
      <c r="Q22" s="111"/>
      <c r="R22" s="111"/>
      <c r="S22" s="109"/>
      <c r="AA22" s="109"/>
      <c r="AB22" s="109"/>
      <c r="AC22" s="86"/>
      <c r="AD22" s="86"/>
      <c r="AE22" s="86"/>
      <c r="AF22" s="94"/>
      <c r="AG22" s="94"/>
      <c r="AH22" s="94"/>
      <c r="AI22" s="94"/>
      <c r="AJ22" s="94"/>
      <c r="AK22" s="86"/>
      <c r="AL22" s="86"/>
    </row>
    <row r="23" spans="1:38" ht="32.25" hidden="1" customHeight="1" x14ac:dyDescent="0.2">
      <c r="A23" s="87">
        <f>'2 CONTEXTO E IDENTIFICACIÓN'!A23</f>
        <v>0</v>
      </c>
      <c r="B23" s="88">
        <f>+'2 CONTEXTO E IDENTIFICACIÓN'!E23</f>
        <v>0</v>
      </c>
      <c r="C23" s="117">
        <f>+'5 VALORACIÓN DEL CONTROL'!S41</f>
        <v>0</v>
      </c>
      <c r="D23" s="89">
        <f>+'5 VALORACIÓN DEL CONTROL'!T41</f>
        <v>0</v>
      </c>
      <c r="E23" s="118" t="str">
        <f t="shared" si="3"/>
        <v/>
      </c>
      <c r="F23" s="118" t="str">
        <f t="shared" si="4"/>
        <v/>
      </c>
      <c r="G23" s="88" t="str">
        <f t="shared" si="5"/>
        <v/>
      </c>
      <c r="H23" s="90"/>
      <c r="I23" s="90"/>
      <c r="J23" s="90"/>
      <c r="K23" s="90"/>
      <c r="L23" s="90"/>
      <c r="M23" s="90"/>
      <c r="N23" s="90"/>
      <c r="O23" s="90"/>
      <c r="P23" s="90"/>
      <c r="Q23" s="111"/>
      <c r="R23" s="111"/>
      <c r="S23" s="112"/>
      <c r="AA23" s="109"/>
      <c r="AB23" s="109"/>
      <c r="AC23" s="86"/>
      <c r="AD23" s="107"/>
      <c r="AE23" s="107"/>
      <c r="AF23" s="107"/>
      <c r="AG23" s="107"/>
      <c r="AH23" s="107"/>
      <c r="AI23" s="107"/>
      <c r="AJ23" s="94"/>
      <c r="AK23" s="86"/>
      <c r="AL23" s="86"/>
    </row>
    <row r="24" spans="1:38" ht="32.25" hidden="1" customHeight="1" x14ac:dyDescent="0.2">
      <c r="A24" s="87">
        <f>'2 CONTEXTO E IDENTIFICACIÓN'!A24</f>
        <v>0</v>
      </c>
      <c r="B24" s="88">
        <f>+'2 CONTEXTO E IDENTIFICACIÓN'!E24</f>
        <v>0</v>
      </c>
      <c r="C24" s="117">
        <f>+'5 VALORACIÓN DEL CONTROL'!S42</f>
        <v>0</v>
      </c>
      <c r="D24" s="89">
        <f>+'5 VALORACIÓN DEL CONTROL'!T42</f>
        <v>0</v>
      </c>
      <c r="E24" s="118" t="str">
        <f t="shared" si="3"/>
        <v/>
      </c>
      <c r="F24" s="118" t="str">
        <f t="shared" si="4"/>
        <v/>
      </c>
      <c r="G24" s="88" t="str">
        <f t="shared" si="5"/>
        <v/>
      </c>
      <c r="H24" s="90"/>
      <c r="I24" s="90"/>
      <c r="J24" s="90"/>
      <c r="K24" s="90"/>
      <c r="L24" s="90"/>
      <c r="M24" s="90"/>
      <c r="N24" s="90"/>
      <c r="O24" s="90"/>
      <c r="P24" s="90"/>
      <c r="Q24" s="111"/>
      <c r="R24" s="111"/>
      <c r="AC24" s="86"/>
      <c r="AD24" s="113"/>
      <c r="AE24" s="113"/>
      <c r="AF24" s="113"/>
      <c r="AG24" s="113"/>
      <c r="AH24" s="113"/>
      <c r="AI24" s="113"/>
      <c r="AJ24" s="94"/>
      <c r="AK24" s="86"/>
      <c r="AL24" s="86"/>
    </row>
    <row r="25" spans="1:38" ht="32.25" hidden="1" customHeight="1" x14ac:dyDescent="0.2">
      <c r="A25" s="87">
        <f>'2 CONTEXTO E IDENTIFICACIÓN'!A25</f>
        <v>0</v>
      </c>
      <c r="B25" s="88">
        <f>+'2 CONTEXTO E IDENTIFICACIÓN'!E25</f>
        <v>0</v>
      </c>
      <c r="C25" s="117">
        <f>+'5 VALORACIÓN DEL CONTROL'!S43</f>
        <v>0</v>
      </c>
      <c r="D25" s="89">
        <f>+'5 VALORACIÓN DEL CONTROL'!T43</f>
        <v>0</v>
      </c>
      <c r="E25" s="118" t="str">
        <f t="shared" si="3"/>
        <v/>
      </c>
      <c r="F25" s="118" t="str">
        <f t="shared" si="4"/>
        <v/>
      </c>
      <c r="G25" s="88" t="str">
        <f t="shared" si="5"/>
        <v/>
      </c>
      <c r="H25" s="90"/>
      <c r="I25" s="90"/>
      <c r="J25" s="90"/>
      <c r="K25" s="90"/>
      <c r="L25" s="90"/>
      <c r="M25" s="90"/>
      <c r="N25" s="90"/>
      <c r="O25" s="90"/>
      <c r="P25" s="90"/>
      <c r="Q25" s="111"/>
      <c r="R25" s="111"/>
      <c r="AC25" s="86"/>
      <c r="AD25" s="107"/>
      <c r="AE25" s="107"/>
      <c r="AF25" s="107"/>
      <c r="AG25" s="107"/>
      <c r="AH25" s="107"/>
      <c r="AI25" s="107"/>
      <c r="AJ25" s="94"/>
      <c r="AK25" s="86"/>
      <c r="AL25" s="86"/>
    </row>
    <row r="26" spans="1:38" ht="32.25" hidden="1" customHeight="1" x14ac:dyDescent="0.2">
      <c r="A26" s="87">
        <f>'2 CONTEXTO E IDENTIFICACIÓN'!A26</f>
        <v>0</v>
      </c>
      <c r="B26" s="88">
        <f>+'2 CONTEXTO E IDENTIFICACIÓN'!E26</f>
        <v>0</v>
      </c>
      <c r="C26" s="117">
        <f>+'5 VALORACIÓN DEL CONTROL'!S44</f>
        <v>0</v>
      </c>
      <c r="D26" s="89">
        <f>+'5 VALORACIÓN DEL CONTROL'!T44</f>
        <v>0</v>
      </c>
      <c r="E26" s="118" t="str">
        <f t="shared" si="3"/>
        <v/>
      </c>
      <c r="F26" s="118" t="str">
        <f t="shared" si="4"/>
        <v/>
      </c>
      <c r="G26" s="88" t="str">
        <f t="shared" si="5"/>
        <v/>
      </c>
      <c r="H26" s="90"/>
      <c r="I26" s="90"/>
      <c r="J26" s="90"/>
      <c r="K26" s="90"/>
      <c r="L26" s="90"/>
      <c r="M26" s="90"/>
      <c r="N26" s="90"/>
      <c r="O26" s="90"/>
      <c r="P26" s="90"/>
      <c r="AC26" s="86"/>
      <c r="AD26" s="107"/>
      <c r="AE26" s="107"/>
      <c r="AF26" s="107"/>
      <c r="AG26" s="107"/>
      <c r="AH26" s="107"/>
      <c r="AI26" s="107"/>
      <c r="AJ26" s="94"/>
      <c r="AK26" s="86"/>
      <c r="AL26" s="86"/>
    </row>
    <row r="27" spans="1:38" ht="32.25" hidden="1" customHeight="1" x14ac:dyDescent="0.25">
      <c r="A27" s="87">
        <f>'2 CONTEXTO E IDENTIFICACIÓN'!A27</f>
        <v>0</v>
      </c>
      <c r="B27" s="88">
        <f>+'2 CONTEXTO E IDENTIFICACIÓN'!E27</f>
        <v>0</v>
      </c>
      <c r="C27" s="117">
        <f>+'5 VALORACIÓN DEL CONTROL'!S45</f>
        <v>0</v>
      </c>
      <c r="D27" s="89">
        <f>+'5 VALORACIÓN DEL CONTROL'!T45</f>
        <v>0</v>
      </c>
      <c r="E27" s="118" t="str">
        <f t="shared" si="3"/>
        <v/>
      </c>
      <c r="F27" s="118" t="str">
        <f t="shared" si="4"/>
        <v/>
      </c>
      <c r="G27" s="88" t="str">
        <f t="shared" si="5"/>
        <v/>
      </c>
      <c r="H27" s="90"/>
      <c r="I27" s="90"/>
      <c r="J27" s="90"/>
      <c r="K27" s="90"/>
      <c r="L27" s="90"/>
      <c r="M27" s="90"/>
      <c r="N27" s="90"/>
      <c r="O27" s="90"/>
      <c r="P27" s="90"/>
    </row>
    <row r="28" spans="1:38" ht="32.25" hidden="1" customHeight="1" x14ac:dyDescent="0.25">
      <c r="A28" s="87">
        <f>'2 CONTEXTO E IDENTIFICACIÓN'!A28</f>
        <v>0</v>
      </c>
      <c r="B28" s="88">
        <f>+'2 CONTEXTO E IDENTIFICACIÓN'!E28</f>
        <v>0</v>
      </c>
      <c r="C28" s="117">
        <f>+'5 VALORACIÓN DEL CONTROL'!S46</f>
        <v>0</v>
      </c>
      <c r="D28" s="89">
        <f>+'5 VALORACIÓN DEL CONTROL'!T46</f>
        <v>0</v>
      </c>
      <c r="E28" s="118" t="str">
        <f t="shared" si="3"/>
        <v/>
      </c>
      <c r="F28" s="118" t="str">
        <f t="shared" si="4"/>
        <v/>
      </c>
      <c r="G28" s="88" t="str">
        <f t="shared" si="5"/>
        <v/>
      </c>
      <c r="H28" s="90"/>
      <c r="I28" s="90"/>
      <c r="J28" s="90"/>
      <c r="K28" s="90"/>
      <c r="L28" s="90"/>
      <c r="M28" s="90"/>
      <c r="N28" s="90"/>
      <c r="O28" s="90"/>
      <c r="P28" s="90"/>
    </row>
    <row r="29" spans="1:38" ht="32.25" hidden="1" customHeight="1" x14ac:dyDescent="0.25">
      <c r="A29" s="87">
        <f>'2 CONTEXTO E IDENTIFICACIÓN'!A29</f>
        <v>0</v>
      </c>
      <c r="B29" s="88">
        <f>+'2 CONTEXTO E IDENTIFICACIÓN'!E29</f>
        <v>0</v>
      </c>
      <c r="C29" s="117">
        <f>+'5 VALORACIÓN DEL CONTROL'!S47</f>
        <v>0</v>
      </c>
      <c r="D29" s="89">
        <f>+'5 VALORACIÓN DEL CONTROL'!T47</f>
        <v>0</v>
      </c>
      <c r="E29" s="118" t="str">
        <f t="shared" si="3"/>
        <v/>
      </c>
      <c r="F29" s="118" t="str">
        <f t="shared" si="4"/>
        <v/>
      </c>
      <c r="G29" s="88" t="str">
        <f t="shared" si="5"/>
        <v/>
      </c>
      <c r="H29" s="90"/>
      <c r="I29" s="90"/>
      <c r="J29" s="90"/>
      <c r="K29" s="90"/>
      <c r="L29" s="90"/>
      <c r="M29" s="90"/>
      <c r="N29" s="90"/>
      <c r="O29" s="90"/>
      <c r="P29" s="90"/>
    </row>
    <row r="30" spans="1:38" ht="32.25" hidden="1" customHeight="1" x14ac:dyDescent="0.25">
      <c r="A30" s="87">
        <f>'2 CONTEXTO E IDENTIFICACIÓN'!A30</f>
        <v>0</v>
      </c>
      <c r="B30" s="88">
        <f>+'2 CONTEXTO E IDENTIFICACIÓN'!E30</f>
        <v>0</v>
      </c>
      <c r="C30" s="117">
        <f>+'5 VALORACIÓN DEL CONTROL'!S48</f>
        <v>0</v>
      </c>
      <c r="D30" s="89">
        <f>+'5 VALORACIÓN DEL CONTROL'!T48</f>
        <v>0</v>
      </c>
      <c r="E30" s="118" t="str">
        <f t="shared" si="3"/>
        <v/>
      </c>
      <c r="F30" s="118" t="str">
        <f t="shared" si="4"/>
        <v/>
      </c>
      <c r="G30" s="88" t="str">
        <f t="shared" si="5"/>
        <v/>
      </c>
      <c r="H30" s="90"/>
      <c r="I30" s="90"/>
      <c r="J30" s="90"/>
      <c r="K30" s="90"/>
      <c r="L30" s="90"/>
      <c r="M30" s="90"/>
      <c r="N30" s="90"/>
      <c r="O30" s="90"/>
      <c r="P30" s="90"/>
    </row>
    <row r="31" spans="1:38" ht="14.45" hidden="1" customHeight="1" x14ac:dyDescent="0.25">
      <c r="B31" s="70"/>
      <c r="D31" s="70"/>
      <c r="G31" s="70"/>
      <c r="H31" s="70"/>
      <c r="I31" s="70"/>
      <c r="J31" s="70"/>
      <c r="K31" s="70"/>
      <c r="L31" s="70"/>
      <c r="M31" s="70"/>
      <c r="N31" s="70"/>
      <c r="O31" s="70"/>
      <c r="P31" s="70"/>
      <c r="AA31" s="75"/>
      <c r="AB31" s="75"/>
      <c r="AC31" s="75"/>
      <c r="AD31" s="75"/>
      <c r="AE31" s="75"/>
      <c r="AF31" s="70"/>
      <c r="AG31" s="70"/>
      <c r="AH31" s="70"/>
      <c r="AI31" s="70"/>
      <c r="AJ31" s="70"/>
    </row>
    <row r="32" spans="1:38" ht="39" customHeight="1" x14ac:dyDescent="0.25">
      <c r="B32" s="70"/>
      <c r="D32" s="70"/>
      <c r="G32" s="70"/>
      <c r="H32" s="70"/>
      <c r="I32" s="70"/>
      <c r="J32" s="70"/>
      <c r="K32" s="70"/>
      <c r="L32" s="70"/>
      <c r="M32" s="70"/>
      <c r="N32" s="70"/>
      <c r="O32" s="70"/>
      <c r="P32" s="70"/>
      <c r="AA32" s="75"/>
      <c r="AB32" s="75"/>
      <c r="AC32" s="75"/>
      <c r="AD32" s="75"/>
      <c r="AE32" s="75"/>
      <c r="AF32" s="70"/>
      <c r="AG32" s="70"/>
      <c r="AH32" s="70"/>
      <c r="AI32" s="70"/>
      <c r="AJ32" s="70"/>
    </row>
    <row r="33" spans="3:31" s="70" customFormat="1" ht="19.5" customHeight="1" x14ac:dyDescent="0.25">
      <c r="C33" s="75"/>
      <c r="E33" s="119"/>
      <c r="F33" s="119"/>
      <c r="AA33" s="75"/>
      <c r="AB33" s="75"/>
      <c r="AC33" s="75"/>
      <c r="AD33" s="75"/>
      <c r="AE33" s="75"/>
    </row>
    <row r="34" spans="3:31" s="70" customFormat="1" ht="19.5" customHeight="1" x14ac:dyDescent="0.25">
      <c r="C34" s="75"/>
      <c r="E34" s="119"/>
      <c r="F34" s="119"/>
      <c r="AA34" s="75"/>
      <c r="AB34" s="75"/>
      <c r="AC34" s="75"/>
      <c r="AD34" s="75"/>
      <c r="AE34" s="75"/>
    </row>
    <row r="35" spans="3:31" s="70" customFormat="1" ht="19.5" customHeight="1" x14ac:dyDescent="0.25">
      <c r="C35" s="75"/>
      <c r="E35" s="119"/>
      <c r="F35" s="119"/>
      <c r="AA35" s="75"/>
      <c r="AB35" s="75"/>
      <c r="AC35" s="75"/>
      <c r="AD35" s="75"/>
      <c r="AE35" s="75"/>
    </row>
    <row r="36" spans="3:31" s="70" customFormat="1" ht="19.5" customHeight="1" x14ac:dyDescent="0.25">
      <c r="C36" s="75"/>
      <c r="E36" s="119"/>
      <c r="F36" s="119"/>
      <c r="AA36" s="75"/>
      <c r="AB36" s="75"/>
      <c r="AC36" s="75"/>
      <c r="AD36" s="75"/>
      <c r="AE36" s="75"/>
    </row>
    <row r="37" spans="3:31" s="70" customFormat="1" ht="19.5" customHeight="1" x14ac:dyDescent="0.25">
      <c r="C37" s="75"/>
      <c r="E37" s="119"/>
      <c r="F37" s="119"/>
      <c r="AA37" s="75"/>
      <c r="AB37" s="75"/>
      <c r="AC37" s="75"/>
      <c r="AD37" s="75"/>
      <c r="AE37" s="75"/>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273" operator="equal">
      <formula>$Z$12</formula>
    </cfRule>
    <cfRule type="cellIs" dxfId="48" priority="274" operator="equal">
      <formula>$Z$13</formula>
    </cfRule>
    <cfRule type="cellIs" dxfId="47" priority="275" operator="equal">
      <formula>$Z$14</formula>
    </cfRule>
    <cfRule type="cellIs" dxfId="46" priority="276" operator="equal">
      <formula>$Z$15</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0" customWidth="1" collapsed="1"/>
    <col min="2" max="2" width="9.140625" style="75" bestFit="1" customWidth="1" collapsed="1"/>
    <col min="3" max="4" width="15.5703125" style="75" customWidth="1" collapsed="1"/>
    <col min="5" max="5" width="19.7109375" style="119" customWidth="1" collapsed="1"/>
    <col min="6" max="6" width="15.5703125" style="119" customWidth="1" collapsed="1"/>
    <col min="7" max="7" width="15.5703125" style="75" customWidth="1" collapsed="1"/>
    <col min="8" max="8" width="3.85546875" style="75" customWidth="1" collapsed="1"/>
    <col min="9" max="9" width="7.42578125" style="75" customWidth="1" collapsed="1"/>
    <col min="10" max="10" width="25" style="75" customWidth="1" collapsed="1"/>
    <col min="11" max="14" width="12.42578125" style="75" customWidth="1" collapsed="1"/>
    <col min="15" max="15" width="20.140625" style="75" customWidth="1" collapsed="1"/>
    <col min="16" max="16" width="3.85546875" style="75" customWidth="1" collapsed="1"/>
    <col min="17" max="17" width="4.85546875" style="70" hidden="1" customWidth="1" collapsed="1"/>
    <col min="18" max="18" width="6.140625" style="70" hidden="1" customWidth="1" collapsed="1"/>
    <col min="19" max="24" width="14" style="70" hidden="1" customWidth="1" collapsed="1"/>
    <col min="25" max="29" width="11.42578125" style="70" customWidth="1" collapsed="1"/>
    <col min="30" max="30" width="5.5703125" style="70" bestFit="1" customWidth="1" collapsed="1"/>
    <col min="31" max="31" width="26.85546875" style="70" customWidth="1" collapsed="1"/>
    <col min="32" max="36" width="22.85546875" style="75" customWidth="1" collapsed="1"/>
    <col min="37" max="37" width="23.42578125" style="70" customWidth="1" collapsed="1"/>
    <col min="38" max="265" width="11.42578125" style="70" customWidth="1" collapsed="1"/>
    <col min="266" max="266" width="12.7109375" style="70" customWidth="1" collapsed="1"/>
    <col min="267" max="267" width="47" style="70" customWidth="1" collapsed="1"/>
    <col min="268" max="268" width="35" style="70" customWidth="1" collapsed="1"/>
    <col min="269" max="16384" width="14.28515625" style="70" collapsed="1"/>
  </cols>
  <sheetData>
    <row r="1" spans="1:38" ht="16.5" customHeight="1" x14ac:dyDescent="0.25">
      <c r="A1" s="372"/>
      <c r="B1" s="363" t="str">
        <f>+'2 CONTEXTO E IDENTIFICACIÓN'!B1</f>
        <v>MAPA RIESGOS OPERATIVOS  POR PROCESOS</v>
      </c>
      <c r="C1" s="363"/>
      <c r="D1" s="363"/>
      <c r="E1" s="363"/>
      <c r="F1" s="363"/>
      <c r="G1" s="363"/>
      <c r="H1" s="363"/>
      <c r="I1" s="363"/>
      <c r="J1" s="363"/>
      <c r="K1" s="363"/>
      <c r="L1" s="363"/>
      <c r="M1" s="363"/>
      <c r="N1" s="363"/>
      <c r="O1" s="286" t="str">
        <f>+'2 CONTEXTO E IDENTIFICACIÓN'!I1</f>
        <v xml:space="preserve">Código: </v>
      </c>
    </row>
    <row r="2" spans="1:38" ht="16.5" customHeight="1" x14ac:dyDescent="0.25">
      <c r="A2" s="372"/>
      <c r="B2" s="363"/>
      <c r="C2" s="363"/>
      <c r="D2" s="363"/>
      <c r="E2" s="363"/>
      <c r="F2" s="363"/>
      <c r="G2" s="363"/>
      <c r="H2" s="363"/>
      <c r="I2" s="363"/>
      <c r="J2" s="363"/>
      <c r="K2" s="363"/>
      <c r="L2" s="363"/>
      <c r="M2" s="363"/>
      <c r="N2" s="363"/>
      <c r="O2" s="286" t="str">
        <f>+'2 CONTEXTO E IDENTIFICACIÓN'!I2</f>
        <v xml:space="preserve">Fecha: </v>
      </c>
    </row>
    <row r="3" spans="1:38" s="58" customFormat="1" ht="16.5" customHeight="1" x14ac:dyDescent="0.2">
      <c r="A3" s="372"/>
      <c r="B3" s="363"/>
      <c r="C3" s="363"/>
      <c r="D3" s="363"/>
      <c r="E3" s="363"/>
      <c r="F3" s="363"/>
      <c r="G3" s="363"/>
      <c r="H3" s="363"/>
      <c r="I3" s="363"/>
      <c r="J3" s="363"/>
      <c r="K3" s="363"/>
      <c r="L3" s="363"/>
      <c r="M3" s="363"/>
      <c r="N3" s="363"/>
      <c r="O3" s="286" t="str">
        <f>+'2 CONTEXTO E IDENTIFICACIÓN'!I3</f>
        <v>Versión: 001</v>
      </c>
      <c r="AF3" s="59"/>
      <c r="AG3" s="59"/>
      <c r="AH3" s="59"/>
      <c r="AI3" s="59"/>
      <c r="AJ3" s="59"/>
    </row>
    <row r="4" spans="1:38" s="58" customFormat="1" ht="16.5" customHeight="1" x14ac:dyDescent="0.2">
      <c r="A4" s="373"/>
      <c r="B4" s="363"/>
      <c r="C4" s="363"/>
      <c r="D4" s="363"/>
      <c r="E4" s="363"/>
      <c r="F4" s="363"/>
      <c r="G4" s="363"/>
      <c r="H4" s="363"/>
      <c r="I4" s="363"/>
      <c r="J4" s="363"/>
      <c r="K4" s="363"/>
      <c r="L4" s="363"/>
      <c r="M4" s="363"/>
      <c r="N4" s="363"/>
      <c r="O4" s="286" t="str">
        <f>+'2 CONTEXTO E IDENTIFICACIÓN'!I4</f>
        <v>Página:</v>
      </c>
      <c r="P4" s="60"/>
      <c r="AF4" s="59"/>
      <c r="AG4" s="59"/>
      <c r="AH4" s="59"/>
      <c r="AI4" s="59"/>
      <c r="AJ4" s="59"/>
    </row>
    <row r="5" spans="1:38" s="58" customFormat="1" x14ac:dyDescent="0.2">
      <c r="A5" s="62"/>
      <c r="B5" s="60"/>
      <c r="C5" s="60"/>
      <c r="D5" s="60"/>
      <c r="E5" s="192"/>
      <c r="F5" s="192"/>
      <c r="G5" s="60"/>
      <c r="H5" s="60"/>
      <c r="O5" s="61"/>
      <c r="P5" s="60"/>
      <c r="AF5" s="59"/>
      <c r="AG5" s="59"/>
      <c r="AH5" s="59"/>
      <c r="AI5" s="59"/>
      <c r="AJ5" s="59"/>
    </row>
    <row r="6" spans="1:38" s="58" customFormat="1" ht="17.45" customHeight="1" x14ac:dyDescent="0.2">
      <c r="A6" s="15" t="s">
        <v>137</v>
      </c>
      <c r="B6" s="359" t="str">
        <f>+IF('2 CONTEXTO E IDENTIFICACIÓN'!$B$6="","",'2 CONTEXTO E IDENTIFICACIÓN'!$B$6)</f>
        <v>Área Operaciones (ETLF (ESTRUCTURA TÉCNICA, LEGAL Y FINANCIERA))</v>
      </c>
      <c r="C6" s="359"/>
      <c r="D6" s="359"/>
      <c r="E6" s="359"/>
      <c r="F6" s="359"/>
      <c r="G6" s="359"/>
      <c r="H6" s="359"/>
      <c r="I6" s="359"/>
      <c r="J6" s="359"/>
      <c r="K6" s="359"/>
      <c r="L6" s="359"/>
      <c r="M6" s="359"/>
      <c r="N6" s="359"/>
      <c r="O6" s="359"/>
      <c r="P6" s="60"/>
      <c r="AF6" s="59"/>
      <c r="AG6" s="59"/>
      <c r="AH6" s="59"/>
      <c r="AI6" s="59"/>
      <c r="AJ6" s="59"/>
    </row>
    <row r="7" spans="1:38" s="58" customFormat="1" ht="17.45" customHeight="1" x14ac:dyDescent="0.2">
      <c r="A7" s="192"/>
      <c r="B7" s="192"/>
      <c r="C7" s="192"/>
      <c r="D7" s="192"/>
      <c r="E7" s="192"/>
      <c r="F7" s="192"/>
      <c r="G7" s="60"/>
      <c r="H7" s="60"/>
      <c r="I7" s="193"/>
      <c r="J7" s="193"/>
      <c r="K7" s="194"/>
      <c r="L7" s="194"/>
      <c r="M7" s="194"/>
      <c r="N7" s="61"/>
      <c r="O7" s="61"/>
      <c r="P7" s="60"/>
      <c r="AF7" s="59"/>
      <c r="AG7" s="59"/>
      <c r="AH7" s="59"/>
      <c r="AI7" s="59"/>
      <c r="AJ7" s="59"/>
    </row>
    <row r="8" spans="1:38" s="58" customFormat="1" ht="15" thickBot="1" x14ac:dyDescent="0.25">
      <c r="D8" s="57"/>
      <c r="E8" s="57"/>
      <c r="F8" s="115"/>
      <c r="AF8" s="59"/>
      <c r="AG8" s="59"/>
      <c r="AH8" s="59"/>
      <c r="AI8" s="59"/>
      <c r="AJ8" s="59"/>
    </row>
    <row r="9" spans="1:38" s="58" customFormat="1" ht="13.5" thickBot="1" x14ac:dyDescent="0.25">
      <c r="A9" s="412" t="s">
        <v>17</v>
      </c>
      <c r="B9" s="413"/>
      <c r="C9" s="413"/>
      <c r="D9" s="413"/>
      <c r="E9" s="413"/>
      <c r="F9" s="413"/>
      <c r="G9" s="414"/>
      <c r="I9" s="412" t="s">
        <v>18</v>
      </c>
      <c r="J9" s="413"/>
      <c r="K9" s="413"/>
      <c r="L9" s="413"/>
      <c r="M9" s="413"/>
      <c r="N9" s="413"/>
      <c r="O9" s="414"/>
      <c r="R9" s="63"/>
      <c r="S9" s="64"/>
      <c r="T9" s="361" t="s">
        <v>70</v>
      </c>
      <c r="U9" s="361"/>
      <c r="V9" s="361"/>
      <c r="W9" s="361"/>
      <c r="X9" s="362"/>
      <c r="AF9" s="59"/>
      <c r="AG9" s="59"/>
      <c r="AH9" s="59"/>
      <c r="AI9" s="59"/>
      <c r="AJ9" s="59"/>
    </row>
    <row r="10" spans="1:38" x14ac:dyDescent="0.25">
      <c r="A10" s="68"/>
      <c r="B10" s="69"/>
      <c r="C10" s="361" t="s">
        <v>70</v>
      </c>
      <c r="D10" s="361"/>
      <c r="E10" s="361"/>
      <c r="F10" s="361"/>
      <c r="G10" s="362"/>
      <c r="H10" s="67"/>
      <c r="I10" s="68"/>
      <c r="J10" s="69"/>
      <c r="K10" s="361" t="s">
        <v>70</v>
      </c>
      <c r="L10" s="361"/>
      <c r="M10" s="361"/>
      <c r="N10" s="361"/>
      <c r="O10" s="362"/>
      <c r="P10" s="67"/>
      <c r="R10" s="71"/>
      <c r="T10" s="72">
        <v>0.2</v>
      </c>
      <c r="U10" s="72">
        <v>0.4</v>
      </c>
      <c r="V10" s="72">
        <v>0.6</v>
      </c>
      <c r="W10" s="72">
        <v>0.8</v>
      </c>
      <c r="X10" s="73">
        <v>1</v>
      </c>
      <c r="Y10" s="74"/>
      <c r="Z10" s="74"/>
      <c r="AA10" s="74"/>
      <c r="AB10" s="74"/>
      <c r="AC10" s="74"/>
      <c r="AD10" s="74"/>
      <c r="AE10" s="74"/>
    </row>
    <row r="11" spans="1:38" x14ac:dyDescent="0.2">
      <c r="A11" s="71"/>
      <c r="B11" s="80"/>
      <c r="C11" s="81" t="s">
        <v>48</v>
      </c>
      <c r="D11" s="81" t="s">
        <v>7</v>
      </c>
      <c r="E11" s="81" t="s">
        <v>5</v>
      </c>
      <c r="F11" s="81" t="s">
        <v>6</v>
      </c>
      <c r="G11" s="82" t="s">
        <v>56</v>
      </c>
      <c r="H11" s="67"/>
      <c r="I11" s="71"/>
      <c r="J11" s="80"/>
      <c r="K11" s="81" t="s">
        <v>48</v>
      </c>
      <c r="L11" s="81" t="s">
        <v>7</v>
      </c>
      <c r="M11" s="81" t="s">
        <v>5</v>
      </c>
      <c r="N11" s="81" t="s">
        <v>6</v>
      </c>
      <c r="O11" s="82" t="s">
        <v>56</v>
      </c>
      <c r="P11" s="67"/>
      <c r="R11" s="71"/>
      <c r="S11" s="83"/>
      <c r="T11" s="84" t="s">
        <v>48</v>
      </c>
      <c r="U11" s="84" t="s">
        <v>7</v>
      </c>
      <c r="V11" s="84" t="s">
        <v>5</v>
      </c>
      <c r="W11" s="84" t="s">
        <v>6</v>
      </c>
      <c r="X11" s="85" t="s">
        <v>56</v>
      </c>
      <c r="AA11" s="74"/>
      <c r="AB11" s="74"/>
      <c r="AC11" s="86"/>
      <c r="AD11" s="86"/>
      <c r="AE11" s="86"/>
      <c r="AF11" s="86"/>
      <c r="AG11" s="86"/>
      <c r="AH11" s="86"/>
      <c r="AI11" s="86"/>
      <c r="AJ11" s="86"/>
      <c r="AK11" s="86"/>
      <c r="AL11" s="86"/>
    </row>
    <row r="12" spans="1:38" ht="55.5" customHeight="1" x14ac:dyDescent="0.2">
      <c r="A12" s="367" t="s">
        <v>37</v>
      </c>
      <c r="B12" s="81" t="s">
        <v>45</v>
      </c>
      <c r="C12" s="91" t="str">
        <f>+'4 MAPA CALOR INHERENTE'!I11</f>
        <v xml:space="preserve">                   </v>
      </c>
      <c r="D12" s="91" t="str">
        <f>+'4 MAPA CALOR INHERENTE'!J11</f>
        <v xml:space="preserve">                   </v>
      </c>
      <c r="E12" s="91" t="str">
        <f>+'4 MAPA CALOR INHERENTE'!K11</f>
        <v xml:space="preserve">                   </v>
      </c>
      <c r="F12" s="91" t="str">
        <f>+'4 MAPA CALOR INHERENTE'!L11</f>
        <v xml:space="preserve">                   </v>
      </c>
      <c r="G12" s="92" t="str">
        <f>+'4 MAPA CALOR INHERENTE'!M11</f>
        <v xml:space="preserve">                   </v>
      </c>
      <c r="H12" s="90"/>
      <c r="I12" s="367" t="s">
        <v>37</v>
      </c>
      <c r="J12" s="81" t="s">
        <v>45</v>
      </c>
      <c r="K12" s="91" t="str">
        <f>+'6 MAPA CALOR RESIDUAL'!K11</f>
        <v xml:space="preserve">                   </v>
      </c>
      <c r="L12" s="91" t="str">
        <f>+'6 MAPA CALOR RESIDUAL'!L11</f>
        <v xml:space="preserve">                   </v>
      </c>
      <c r="M12" s="91" t="str">
        <f>+'6 MAPA CALOR RESIDUAL'!M11</f>
        <v xml:space="preserve">                   </v>
      </c>
      <c r="N12" s="91" t="str">
        <f>+'6 MAPA CALOR RESIDUAL'!N11</f>
        <v xml:space="preserve">                   </v>
      </c>
      <c r="O12" s="92" t="str">
        <f>+'6 MAPA CALOR RESIDUAL'!O11</f>
        <v xml:space="preserve">                   </v>
      </c>
      <c r="P12" s="90"/>
      <c r="Q12" s="409" t="s">
        <v>37</v>
      </c>
      <c r="R12" s="93">
        <v>1</v>
      </c>
      <c r="S12" s="84" t="s">
        <v>45</v>
      </c>
      <c r="T12" s="91" t="s">
        <v>68</v>
      </c>
      <c r="U12" s="91" t="s">
        <v>68</v>
      </c>
      <c r="V12" s="91" t="s">
        <v>68</v>
      </c>
      <c r="W12" s="91" t="s">
        <v>68</v>
      </c>
      <c r="X12" s="92" t="s">
        <v>67</v>
      </c>
      <c r="AA12" s="74"/>
      <c r="AB12" s="74"/>
      <c r="AC12" s="86"/>
      <c r="AD12" s="86"/>
      <c r="AE12" s="86"/>
      <c r="AF12" s="94"/>
      <c r="AG12" s="94"/>
      <c r="AH12" s="94"/>
      <c r="AI12" s="94"/>
      <c r="AJ12" s="94"/>
      <c r="AK12" s="86"/>
      <c r="AL12" s="86"/>
    </row>
    <row r="13" spans="1:38" ht="55.5" customHeight="1" x14ac:dyDescent="0.2">
      <c r="A13" s="367"/>
      <c r="B13" s="81" t="s">
        <v>44</v>
      </c>
      <c r="C13" s="95" t="str">
        <f>+'4 MAPA CALOR INHERENTE'!I12</f>
        <v xml:space="preserve">                   </v>
      </c>
      <c r="D13" s="95" t="str">
        <f>+'4 MAPA CALOR INHERENTE'!J12</f>
        <v xml:space="preserve">                   </v>
      </c>
      <c r="E13" s="91" t="str">
        <f>+'4 MAPA CALOR INHERENTE'!K12</f>
        <v xml:space="preserve">                   </v>
      </c>
      <c r="F13" s="91" t="str">
        <f>+'4 MAPA CALOR INHERENTE'!L12</f>
        <v xml:space="preserve">                   </v>
      </c>
      <c r="G13" s="92" t="str">
        <f>+'4 MAPA CALOR INHERENTE'!M12</f>
        <v xml:space="preserve">                   </v>
      </c>
      <c r="H13" s="90"/>
      <c r="I13" s="367"/>
      <c r="J13" s="81" t="s">
        <v>44</v>
      </c>
      <c r="K13" s="95" t="str">
        <f>+'6 MAPA CALOR RESIDUAL'!K12</f>
        <v xml:space="preserve">                   </v>
      </c>
      <c r="L13" s="95" t="str">
        <f>+'6 MAPA CALOR RESIDUAL'!L12</f>
        <v xml:space="preserve">                   </v>
      </c>
      <c r="M13" s="91" t="str">
        <f>+'6 MAPA CALOR RESIDUAL'!M12</f>
        <v xml:space="preserve">                   </v>
      </c>
      <c r="N13" s="91" t="str">
        <f>+'6 MAPA CALOR RESIDUAL'!N12</f>
        <v xml:space="preserve">                   </v>
      </c>
      <c r="O13" s="92" t="str">
        <f>+'6 MAPA CALOR RESIDUAL'!O12</f>
        <v xml:space="preserve">                   </v>
      </c>
      <c r="P13" s="90"/>
      <c r="Q13" s="409"/>
      <c r="R13" s="93">
        <v>0.8</v>
      </c>
      <c r="S13" s="84" t="s">
        <v>44</v>
      </c>
      <c r="T13" s="95" t="s">
        <v>5</v>
      </c>
      <c r="U13" s="95" t="s">
        <v>5</v>
      </c>
      <c r="V13" s="91" t="s">
        <v>68</v>
      </c>
      <c r="W13" s="91" t="s">
        <v>68</v>
      </c>
      <c r="X13" s="92" t="s">
        <v>67</v>
      </c>
      <c r="AA13" s="74"/>
      <c r="AB13" s="74"/>
      <c r="AC13" s="86"/>
      <c r="AD13" s="96"/>
      <c r="AE13" s="97"/>
      <c r="AF13" s="94"/>
      <c r="AG13" s="94"/>
      <c r="AH13" s="94"/>
      <c r="AI13" s="94"/>
      <c r="AJ13" s="94"/>
      <c r="AK13" s="86"/>
      <c r="AL13" s="86"/>
    </row>
    <row r="14" spans="1:38" ht="55.5" customHeight="1" x14ac:dyDescent="0.2">
      <c r="A14" s="367"/>
      <c r="B14" s="81" t="s">
        <v>42</v>
      </c>
      <c r="C14" s="95" t="str">
        <f>+'4 MAPA CALOR INHERENTE'!I13</f>
        <v xml:space="preserve">                   </v>
      </c>
      <c r="D14" s="95" t="str">
        <f>+'4 MAPA CALOR INHERENTE'!J13</f>
        <v xml:space="preserve">                   </v>
      </c>
      <c r="E14" s="95" t="str">
        <f>+'4 MAPA CALOR INHERENTE'!K13</f>
        <v xml:space="preserve">                   </v>
      </c>
      <c r="F14" s="91" t="str">
        <f>+'4 MAPA CALOR INHERENTE'!L13</f>
        <v xml:space="preserve">                   </v>
      </c>
      <c r="G14" s="92" t="str">
        <f>+'4 MAPA CALOR INHERENTE'!M13</f>
        <v xml:space="preserve">R1 R2 R3  R5 R6              </v>
      </c>
      <c r="H14" s="90"/>
      <c r="I14" s="367"/>
      <c r="J14" s="81" t="s">
        <v>42</v>
      </c>
      <c r="K14" s="95" t="str">
        <f>+'6 MAPA CALOR RESIDUAL'!K13</f>
        <v xml:space="preserve">                   </v>
      </c>
      <c r="L14" s="95" t="str">
        <f>+'6 MAPA CALOR RESIDUAL'!L13</f>
        <v xml:space="preserve">  R3                 </v>
      </c>
      <c r="M14" s="95" t="str">
        <f>+'6 MAPA CALOR RESIDUAL'!M13</f>
        <v xml:space="preserve">                   </v>
      </c>
      <c r="N14" s="91" t="str">
        <f>+'6 MAPA CALOR RESIDUAL'!N13</f>
        <v xml:space="preserve">                   </v>
      </c>
      <c r="O14" s="92" t="str">
        <f>+'6 MAPA CALOR RESIDUAL'!O13</f>
        <v xml:space="preserve">                   </v>
      </c>
      <c r="P14" s="90"/>
      <c r="Q14" s="409"/>
      <c r="R14" s="93">
        <v>0.6</v>
      </c>
      <c r="S14" s="84" t="s">
        <v>42</v>
      </c>
      <c r="T14" s="95" t="s">
        <v>5</v>
      </c>
      <c r="U14" s="95" t="s">
        <v>5</v>
      </c>
      <c r="V14" s="95" t="s">
        <v>5</v>
      </c>
      <c r="W14" s="91" t="s">
        <v>68</v>
      </c>
      <c r="X14" s="92" t="s">
        <v>67</v>
      </c>
      <c r="AA14" s="74"/>
      <c r="AB14" s="74"/>
      <c r="AC14" s="86"/>
      <c r="AD14" s="96"/>
      <c r="AE14" s="97"/>
      <c r="AF14" s="94"/>
      <c r="AG14" s="94"/>
      <c r="AH14" s="94"/>
      <c r="AI14" s="94"/>
      <c r="AJ14" s="98"/>
      <c r="AK14" s="86"/>
      <c r="AL14" s="86"/>
    </row>
    <row r="15" spans="1:38" ht="55.5" customHeight="1" x14ac:dyDescent="0.2">
      <c r="A15" s="367"/>
      <c r="B15" s="81" t="s">
        <v>40</v>
      </c>
      <c r="C15" s="99" t="str">
        <f>+'4 MAPA CALOR INHERENTE'!I14</f>
        <v xml:space="preserve">   R4                </v>
      </c>
      <c r="D15" s="95" t="str">
        <f>+'4 MAPA CALOR INHERENTE'!J14</f>
        <v xml:space="preserve">                   </v>
      </c>
      <c r="E15" s="95" t="str">
        <f>+'4 MAPA CALOR INHERENTE'!K14</f>
        <v xml:space="preserve">                   </v>
      </c>
      <c r="F15" s="91" t="str">
        <f>+'4 MAPA CALOR INHERENTE'!L14</f>
        <v xml:space="preserve">                   </v>
      </c>
      <c r="G15" s="92" t="str">
        <f>+'4 MAPA CALOR INHERENTE'!M14</f>
        <v xml:space="preserve">                   </v>
      </c>
      <c r="H15" s="90"/>
      <c r="I15" s="367"/>
      <c r="J15" s="81" t="s">
        <v>40</v>
      </c>
      <c r="K15" s="99" t="str">
        <f>+'6 MAPA CALOR RESIDUAL'!K14</f>
        <v xml:space="preserve">                   </v>
      </c>
      <c r="L15" s="95" t="str">
        <f>+'6 MAPA CALOR RESIDUAL'!L14</f>
        <v xml:space="preserve">                   </v>
      </c>
      <c r="M15" s="95" t="str">
        <f>+'6 MAPA CALOR RESIDUAL'!M14</f>
        <v xml:space="preserve">                   </v>
      </c>
      <c r="N15" s="91" t="str">
        <f>+'6 MAPA CALOR RESIDUAL'!N14</f>
        <v xml:space="preserve">                   </v>
      </c>
      <c r="O15" s="92" t="str">
        <f>+'6 MAPA CALOR RESIDUAL'!O14</f>
        <v xml:space="preserve">    R5 R6              </v>
      </c>
      <c r="P15" s="90"/>
      <c r="Q15" s="409"/>
      <c r="R15" s="93">
        <v>0.4</v>
      </c>
      <c r="S15" s="84" t="s">
        <v>40</v>
      </c>
      <c r="T15" s="99" t="s">
        <v>69</v>
      </c>
      <c r="U15" s="95" t="s">
        <v>5</v>
      </c>
      <c r="V15" s="95" t="s">
        <v>5</v>
      </c>
      <c r="W15" s="91" t="s">
        <v>68</v>
      </c>
      <c r="X15" s="92" t="s">
        <v>67</v>
      </c>
      <c r="AA15" s="74"/>
      <c r="AB15" s="74"/>
      <c r="AC15" s="86"/>
      <c r="AD15" s="96"/>
      <c r="AE15" s="97"/>
      <c r="AF15" s="94"/>
      <c r="AG15" s="94"/>
      <c r="AH15" s="94"/>
      <c r="AI15" s="98"/>
      <c r="AJ15" s="94"/>
      <c r="AK15" s="86"/>
      <c r="AL15" s="86"/>
    </row>
    <row r="16" spans="1:38" ht="55.5" customHeight="1" thickBot="1" x14ac:dyDescent="0.25">
      <c r="A16" s="368"/>
      <c r="B16" s="100" t="s">
        <v>38</v>
      </c>
      <c r="C16" s="101" t="str">
        <f>+'4 MAPA CALOR INHERENTE'!I15</f>
        <v xml:space="preserve">                   </v>
      </c>
      <c r="D16" s="101" t="str">
        <f>+'4 MAPA CALOR INHERENTE'!J15</f>
        <v xml:space="preserve">                   </v>
      </c>
      <c r="E16" s="102" t="str">
        <f>+'4 MAPA CALOR INHERENTE'!K15</f>
        <v xml:space="preserve">                   </v>
      </c>
      <c r="F16" s="103" t="str">
        <f>+'4 MAPA CALOR INHERENTE'!L15</f>
        <v xml:space="preserve">                   </v>
      </c>
      <c r="G16" s="104" t="str">
        <f>+'4 MAPA CALOR INHERENTE'!M15</f>
        <v xml:space="preserve">                   </v>
      </c>
      <c r="H16" s="90"/>
      <c r="I16" s="368"/>
      <c r="J16" s="100" t="s">
        <v>38</v>
      </c>
      <c r="K16" s="101" t="str">
        <f>+'6 MAPA CALOR RESIDUAL'!K15</f>
        <v xml:space="preserve">   R4                </v>
      </c>
      <c r="L16" s="101" t="str">
        <f>+'6 MAPA CALOR RESIDUAL'!L15</f>
        <v xml:space="preserve">                   </v>
      </c>
      <c r="M16" s="102" t="str">
        <f>+'6 MAPA CALOR RESIDUAL'!M15</f>
        <v xml:space="preserve">                   </v>
      </c>
      <c r="N16" s="103" t="str">
        <f>+'6 MAPA CALOR RESIDUAL'!N15</f>
        <v xml:space="preserve"> R2                  </v>
      </c>
      <c r="O16" s="104" t="str">
        <f>+'6 MAPA CALOR RESIDUAL'!O15</f>
        <v xml:space="preserve">R1                   </v>
      </c>
      <c r="P16" s="90"/>
      <c r="Q16" s="409"/>
      <c r="R16" s="105">
        <v>0.2</v>
      </c>
      <c r="S16" s="106" t="s">
        <v>38</v>
      </c>
      <c r="T16" s="101" t="s">
        <v>69</v>
      </c>
      <c r="U16" s="101" t="s">
        <v>69</v>
      </c>
      <c r="V16" s="102" t="s">
        <v>5</v>
      </c>
      <c r="W16" s="103" t="s">
        <v>68</v>
      </c>
      <c r="X16" s="104" t="s">
        <v>67</v>
      </c>
      <c r="AA16" s="74"/>
      <c r="AB16" s="74"/>
      <c r="AC16" s="86"/>
      <c r="AD16" s="96"/>
      <c r="AE16" s="97"/>
      <c r="AF16" s="94"/>
      <c r="AG16" s="94"/>
      <c r="AH16" s="94"/>
      <c r="AI16" s="107"/>
      <c r="AJ16" s="94"/>
      <c r="AK16" s="86"/>
      <c r="AL16" s="86"/>
    </row>
    <row r="17" spans="1:38" x14ac:dyDescent="0.2">
      <c r="A17" s="75"/>
      <c r="B17" s="90"/>
      <c r="C17" s="174"/>
      <c r="D17" s="175"/>
      <c r="E17" s="176"/>
      <c r="F17" s="176"/>
      <c r="G17" s="90"/>
      <c r="H17" s="90"/>
      <c r="I17" s="90"/>
      <c r="J17" s="90"/>
      <c r="K17" s="90"/>
      <c r="L17" s="90"/>
      <c r="M17" s="90"/>
      <c r="N17" s="90"/>
      <c r="O17" s="90"/>
      <c r="P17" s="90"/>
      <c r="AA17" s="74"/>
      <c r="AB17" s="74"/>
      <c r="AC17" s="86"/>
      <c r="AD17" s="96"/>
      <c r="AE17" s="97"/>
      <c r="AF17" s="94"/>
      <c r="AG17" s="94"/>
      <c r="AH17" s="94"/>
      <c r="AI17" s="94"/>
      <c r="AJ17" s="94"/>
      <c r="AK17" s="86"/>
      <c r="AL17" s="86"/>
    </row>
    <row r="18" spans="1:38" ht="25.5" x14ac:dyDescent="0.2">
      <c r="A18" s="75"/>
      <c r="B18" s="90"/>
      <c r="C18" s="174"/>
      <c r="D18" s="175"/>
      <c r="E18" s="176"/>
      <c r="F18" s="176"/>
      <c r="G18" s="90"/>
      <c r="H18" s="90"/>
      <c r="I18" s="90"/>
      <c r="J18" s="90"/>
      <c r="K18" s="90"/>
      <c r="L18" s="90"/>
      <c r="M18" s="90"/>
      <c r="N18" s="90"/>
      <c r="O18" s="90"/>
      <c r="P18" s="90"/>
      <c r="T18" s="78" t="s">
        <v>71</v>
      </c>
      <c r="V18" s="74"/>
      <c r="W18" s="74"/>
      <c r="X18" s="74"/>
      <c r="Y18" s="74"/>
      <c r="Z18" s="74"/>
      <c r="AA18" s="74"/>
      <c r="AB18" s="74"/>
      <c r="AC18" s="86"/>
      <c r="AD18" s="96"/>
      <c r="AE18" s="86"/>
      <c r="AF18" s="97"/>
      <c r="AG18" s="97"/>
      <c r="AH18" s="97"/>
      <c r="AI18" s="97"/>
      <c r="AJ18" s="97"/>
      <c r="AK18" s="86"/>
      <c r="AL18" s="86"/>
    </row>
    <row r="19" spans="1:38" x14ac:dyDescent="0.2">
      <c r="A19" s="75"/>
      <c r="B19" s="90"/>
      <c r="C19" s="174"/>
      <c r="D19" s="175"/>
      <c r="E19" s="176"/>
      <c r="F19" s="176"/>
      <c r="G19" s="90"/>
      <c r="H19" s="90"/>
      <c r="I19" s="90"/>
      <c r="J19" s="90"/>
      <c r="K19" s="90"/>
      <c r="L19" s="90"/>
      <c r="M19" s="90"/>
      <c r="N19" s="90"/>
      <c r="O19" s="90"/>
      <c r="P19" s="90"/>
      <c r="T19" s="108" t="s">
        <v>67</v>
      </c>
      <c r="V19" s="74"/>
      <c r="W19" s="74"/>
      <c r="X19" s="74"/>
      <c r="Y19" s="74"/>
      <c r="Z19" s="74"/>
      <c r="AA19" s="74"/>
      <c r="AB19" s="74"/>
      <c r="AC19" s="86"/>
      <c r="AD19" s="86"/>
      <c r="AE19" s="86"/>
      <c r="AF19" s="94"/>
      <c r="AG19" s="94"/>
      <c r="AH19" s="94"/>
      <c r="AI19" s="94"/>
      <c r="AJ19" s="94"/>
      <c r="AK19" s="86"/>
      <c r="AL19" s="86"/>
    </row>
    <row r="20" spans="1:38" x14ac:dyDescent="0.2">
      <c r="A20" s="75"/>
      <c r="B20" s="90"/>
      <c r="C20" s="174"/>
      <c r="D20" s="175"/>
      <c r="E20" s="176"/>
      <c r="F20" s="176"/>
      <c r="G20" s="90"/>
      <c r="H20" s="90"/>
      <c r="I20" s="90"/>
      <c r="J20" s="90"/>
      <c r="K20" s="90"/>
      <c r="L20" s="90"/>
      <c r="M20" s="90"/>
      <c r="N20" s="90"/>
      <c r="O20" s="90"/>
      <c r="P20" s="90"/>
      <c r="T20" s="91" t="s">
        <v>68</v>
      </c>
      <c r="U20" s="74"/>
      <c r="V20" s="74"/>
      <c r="W20" s="74"/>
      <c r="X20" s="74"/>
      <c r="Y20" s="74"/>
      <c r="Z20" s="74"/>
      <c r="AA20" s="74"/>
      <c r="AB20" s="74"/>
      <c r="AC20" s="86"/>
      <c r="AD20" s="86"/>
      <c r="AE20" s="86"/>
      <c r="AF20" s="94"/>
      <c r="AG20" s="94"/>
      <c r="AH20" s="94"/>
      <c r="AI20" s="94"/>
      <c r="AJ20" s="94"/>
      <c r="AK20" s="86"/>
      <c r="AL20" s="86"/>
    </row>
    <row r="21" spans="1:38" x14ac:dyDescent="0.2">
      <c r="A21" s="75"/>
      <c r="B21" s="90"/>
      <c r="C21" s="174"/>
      <c r="D21" s="175"/>
      <c r="E21" s="176"/>
      <c r="F21" s="176"/>
      <c r="G21" s="90"/>
      <c r="H21" s="90"/>
      <c r="I21" s="90"/>
      <c r="J21" s="90"/>
      <c r="K21" s="90"/>
      <c r="L21" s="90"/>
      <c r="M21" s="90"/>
      <c r="N21" s="90"/>
      <c r="O21" s="90"/>
      <c r="P21" s="90"/>
      <c r="S21" s="109"/>
      <c r="T21" s="95" t="s">
        <v>5</v>
      </c>
      <c r="U21" s="109"/>
      <c r="V21" s="109"/>
      <c r="W21" s="109"/>
      <c r="X21" s="109"/>
      <c r="Y21" s="109"/>
      <c r="Z21" s="109"/>
      <c r="AA21" s="109"/>
      <c r="AB21" s="109"/>
      <c r="AC21" s="86"/>
      <c r="AD21" s="86"/>
      <c r="AE21" s="110"/>
      <c r="AF21" s="110"/>
      <c r="AG21" s="110"/>
      <c r="AH21" s="110"/>
      <c r="AI21" s="110"/>
      <c r="AJ21" s="110"/>
      <c r="AK21" s="86"/>
      <c r="AL21" s="86"/>
    </row>
    <row r="22" spans="1:38" x14ac:dyDescent="0.2">
      <c r="A22" s="75"/>
      <c r="B22" s="90"/>
      <c r="C22" s="174"/>
      <c r="D22" s="175"/>
      <c r="E22" s="176"/>
      <c r="F22" s="176"/>
      <c r="G22" s="90"/>
      <c r="H22" s="90"/>
      <c r="I22" s="90"/>
      <c r="J22" s="90"/>
      <c r="K22" s="90"/>
      <c r="L22" s="90"/>
      <c r="M22" s="90"/>
      <c r="N22" s="90"/>
      <c r="O22" s="90"/>
      <c r="P22" s="90"/>
      <c r="S22" s="109"/>
      <c r="T22" s="99" t="s">
        <v>69</v>
      </c>
      <c r="AA22" s="109"/>
      <c r="AB22" s="109"/>
      <c r="AC22" s="86"/>
      <c r="AD22" s="86"/>
      <c r="AE22" s="86"/>
      <c r="AF22" s="94"/>
      <c r="AG22" s="94"/>
      <c r="AH22" s="94"/>
      <c r="AI22" s="94"/>
      <c r="AJ22" s="94"/>
      <c r="AK22" s="86"/>
      <c r="AL22" s="86"/>
    </row>
    <row r="23" spans="1:38" x14ac:dyDescent="0.2">
      <c r="A23" s="75"/>
      <c r="B23" s="90"/>
      <c r="C23" s="174"/>
      <c r="D23" s="175"/>
      <c r="E23" s="176"/>
      <c r="F23" s="176"/>
      <c r="G23" s="90"/>
      <c r="H23" s="90"/>
      <c r="I23" s="90"/>
      <c r="J23" s="90"/>
      <c r="K23" s="90"/>
      <c r="L23" s="90"/>
      <c r="M23" s="90"/>
      <c r="N23" s="90"/>
      <c r="O23" s="90"/>
      <c r="P23" s="90"/>
      <c r="Q23" s="111"/>
      <c r="R23" s="111"/>
      <c r="S23" s="109"/>
      <c r="AA23" s="109"/>
      <c r="AB23" s="109"/>
      <c r="AC23" s="86"/>
      <c r="AD23" s="86"/>
      <c r="AE23" s="86"/>
      <c r="AF23" s="94"/>
      <c r="AG23" s="94"/>
      <c r="AH23" s="94"/>
      <c r="AI23" s="94"/>
      <c r="AJ23" s="94"/>
      <c r="AK23" s="86"/>
      <c r="AL23" s="86"/>
    </row>
    <row r="24" spans="1:38" x14ac:dyDescent="0.2">
      <c r="A24" s="75"/>
      <c r="B24" s="90"/>
      <c r="C24" s="174"/>
      <c r="D24" s="175"/>
      <c r="E24" s="176"/>
      <c r="F24" s="176"/>
      <c r="G24" s="90"/>
      <c r="H24" s="90"/>
      <c r="I24" s="90"/>
      <c r="J24" s="90"/>
      <c r="K24" s="90"/>
      <c r="L24" s="90"/>
      <c r="M24" s="90"/>
      <c r="N24" s="90"/>
      <c r="O24" s="90"/>
      <c r="P24" s="90"/>
      <c r="Q24" s="111"/>
      <c r="R24" s="111"/>
      <c r="S24" s="112"/>
      <c r="AA24" s="109"/>
      <c r="AB24" s="109"/>
      <c r="AC24" s="86"/>
      <c r="AD24" s="107"/>
      <c r="AE24" s="107"/>
      <c r="AF24" s="107"/>
      <c r="AG24" s="107"/>
      <c r="AH24" s="107"/>
      <c r="AI24" s="107"/>
      <c r="AJ24" s="94"/>
      <c r="AK24" s="86"/>
      <c r="AL24" s="86"/>
    </row>
    <row r="25" spans="1:38" x14ac:dyDescent="0.2">
      <c r="A25" s="75"/>
      <c r="B25" s="90"/>
      <c r="C25" s="174"/>
      <c r="D25" s="175"/>
      <c r="E25" s="176"/>
      <c r="F25" s="176"/>
      <c r="G25" s="90"/>
      <c r="H25" s="90"/>
      <c r="I25" s="90"/>
      <c r="J25" s="90"/>
      <c r="K25" s="90"/>
      <c r="L25" s="90"/>
      <c r="M25" s="90"/>
      <c r="N25" s="90"/>
      <c r="O25" s="90"/>
      <c r="P25" s="90"/>
      <c r="Q25" s="111"/>
      <c r="R25" s="111"/>
      <c r="AC25" s="86"/>
      <c r="AD25" s="113"/>
      <c r="AE25" s="113"/>
      <c r="AF25" s="113"/>
      <c r="AG25" s="113"/>
      <c r="AH25" s="113"/>
      <c r="AI25" s="113"/>
      <c r="AJ25" s="94"/>
      <c r="AK25" s="86"/>
      <c r="AL25" s="86"/>
    </row>
    <row r="26" spans="1:38" x14ac:dyDescent="0.2">
      <c r="A26" s="75"/>
      <c r="B26" s="90"/>
      <c r="C26" s="174"/>
      <c r="D26" s="175"/>
      <c r="E26" s="176"/>
      <c r="F26" s="176"/>
      <c r="G26" s="90"/>
      <c r="H26" s="90"/>
      <c r="I26" s="90"/>
      <c r="J26" s="90"/>
      <c r="K26" s="90"/>
      <c r="L26" s="90"/>
      <c r="M26" s="90"/>
      <c r="N26" s="90"/>
      <c r="O26" s="90"/>
      <c r="P26" s="90"/>
      <c r="Q26" s="111"/>
      <c r="R26" s="111"/>
      <c r="AC26" s="86"/>
      <c r="AD26" s="107"/>
      <c r="AE26" s="107"/>
      <c r="AF26" s="107"/>
      <c r="AG26" s="107"/>
      <c r="AH26" s="107"/>
      <c r="AI26" s="107"/>
      <c r="AJ26" s="94"/>
      <c r="AK26" s="86"/>
      <c r="AL26" s="86"/>
    </row>
    <row r="27" spans="1:38" x14ac:dyDescent="0.2">
      <c r="A27" s="75"/>
      <c r="B27" s="90"/>
      <c r="C27" s="174"/>
      <c r="D27" s="175"/>
      <c r="E27" s="176"/>
      <c r="F27" s="176"/>
      <c r="G27" s="90"/>
      <c r="H27" s="90"/>
      <c r="I27" s="90"/>
      <c r="J27" s="90"/>
      <c r="K27" s="90"/>
      <c r="L27" s="90"/>
      <c r="M27" s="90"/>
      <c r="N27" s="90"/>
      <c r="O27" s="90"/>
      <c r="P27" s="90"/>
      <c r="AC27" s="86"/>
      <c r="AD27" s="107"/>
      <c r="AE27" s="107"/>
      <c r="AF27" s="107"/>
      <c r="AG27" s="107"/>
      <c r="AH27" s="107"/>
      <c r="AI27" s="107"/>
      <c r="AJ27" s="94"/>
      <c r="AK27" s="86"/>
      <c r="AL27" s="86"/>
    </row>
    <row r="28" spans="1:38" x14ac:dyDescent="0.25">
      <c r="A28" s="75"/>
      <c r="B28" s="90"/>
      <c r="C28" s="174"/>
      <c r="D28" s="175"/>
      <c r="E28" s="176"/>
      <c r="F28" s="176"/>
      <c r="G28" s="90"/>
      <c r="H28" s="90"/>
      <c r="I28" s="90"/>
      <c r="J28" s="90"/>
      <c r="K28" s="90"/>
      <c r="L28" s="90"/>
      <c r="M28" s="90"/>
      <c r="N28" s="90"/>
      <c r="O28" s="90"/>
      <c r="P28" s="90"/>
    </row>
    <row r="29" spans="1:38" x14ac:dyDescent="0.25">
      <c r="A29" s="75"/>
      <c r="B29" s="90"/>
      <c r="C29" s="174"/>
      <c r="D29" s="175"/>
      <c r="E29" s="176"/>
      <c r="F29" s="176"/>
      <c r="G29" s="90"/>
      <c r="H29" s="90"/>
      <c r="I29" s="90"/>
      <c r="J29" s="90"/>
      <c r="K29" s="90"/>
      <c r="L29" s="90"/>
      <c r="M29" s="90"/>
      <c r="N29" s="90"/>
      <c r="O29" s="90"/>
      <c r="P29" s="90"/>
    </row>
    <row r="30" spans="1:38" x14ac:dyDescent="0.25">
      <c r="A30" s="75"/>
      <c r="B30" s="90"/>
      <c r="C30" s="174"/>
      <c r="D30" s="175"/>
      <c r="E30" s="176"/>
      <c r="F30" s="176"/>
      <c r="G30" s="90"/>
      <c r="H30" s="90"/>
      <c r="I30" s="90"/>
      <c r="J30" s="90"/>
      <c r="K30" s="90"/>
      <c r="L30" s="90"/>
      <c r="M30" s="90"/>
      <c r="N30" s="90"/>
      <c r="O30" s="90"/>
      <c r="P30" s="90"/>
    </row>
    <row r="31" spans="1:38" x14ac:dyDescent="0.25">
      <c r="A31" s="75"/>
      <c r="B31" s="90"/>
      <c r="C31" s="174"/>
      <c r="D31" s="175"/>
      <c r="E31" s="176"/>
      <c r="F31" s="176"/>
      <c r="G31" s="90"/>
      <c r="H31" s="90"/>
      <c r="I31" s="90"/>
      <c r="J31" s="90"/>
      <c r="K31" s="90"/>
      <c r="L31" s="90"/>
      <c r="M31" s="90"/>
      <c r="N31" s="90"/>
      <c r="O31" s="90"/>
      <c r="P31" s="90"/>
    </row>
    <row r="32" spans="1:38" ht="14.45" customHeight="1" x14ac:dyDescent="0.25">
      <c r="B32" s="70"/>
      <c r="D32" s="70"/>
      <c r="G32" s="70"/>
      <c r="H32" s="70"/>
      <c r="I32" s="70"/>
      <c r="J32" s="70"/>
      <c r="K32" s="70"/>
      <c r="L32" s="70"/>
      <c r="M32" s="70"/>
      <c r="N32" s="70"/>
      <c r="O32" s="70"/>
      <c r="P32" s="70"/>
      <c r="AA32" s="75"/>
      <c r="AB32" s="75"/>
      <c r="AC32" s="75"/>
      <c r="AD32" s="75"/>
      <c r="AE32" s="75"/>
      <c r="AF32" s="70"/>
      <c r="AG32" s="70"/>
      <c r="AH32" s="70"/>
      <c r="AI32" s="70"/>
      <c r="AJ32" s="70"/>
    </row>
    <row r="33" spans="3:31" s="70" customFormat="1" ht="39" customHeight="1" x14ac:dyDescent="0.25">
      <c r="C33" s="75"/>
      <c r="E33" s="119"/>
      <c r="F33" s="119"/>
      <c r="AA33" s="75"/>
      <c r="AB33" s="75"/>
      <c r="AC33" s="75"/>
      <c r="AD33" s="75"/>
      <c r="AE33" s="75"/>
    </row>
    <row r="34" spans="3:31" s="70" customFormat="1" ht="19.5" customHeight="1" x14ac:dyDescent="0.25">
      <c r="C34" s="75"/>
      <c r="E34" s="119"/>
      <c r="F34" s="119"/>
      <c r="AA34" s="75"/>
      <c r="AB34" s="75"/>
      <c r="AC34" s="75"/>
      <c r="AD34" s="75"/>
      <c r="AE34" s="75"/>
    </row>
    <row r="35" spans="3:31" s="70" customFormat="1" ht="19.5" customHeight="1" x14ac:dyDescent="0.25">
      <c r="C35" s="75"/>
      <c r="E35" s="119"/>
      <c r="F35" s="119"/>
      <c r="AA35" s="75"/>
      <c r="AB35" s="75"/>
      <c r="AC35" s="75"/>
      <c r="AD35" s="75"/>
      <c r="AE35" s="75"/>
    </row>
    <row r="36" spans="3:31" s="70" customFormat="1" ht="19.5" customHeight="1" x14ac:dyDescent="0.25">
      <c r="C36" s="75"/>
      <c r="E36" s="119"/>
      <c r="F36" s="119"/>
      <c r="AA36" s="75"/>
      <c r="AB36" s="75"/>
      <c r="AC36" s="75"/>
      <c r="AD36" s="75"/>
      <c r="AE36" s="75"/>
    </row>
    <row r="37" spans="3:31" s="70" customFormat="1" ht="19.5" customHeight="1" x14ac:dyDescent="0.25">
      <c r="C37" s="75"/>
      <c r="E37" s="119"/>
      <c r="F37" s="119"/>
      <c r="AA37" s="75"/>
      <c r="AB37" s="75"/>
      <c r="AC37" s="75"/>
      <c r="AD37" s="75"/>
      <c r="AE37" s="75"/>
    </row>
    <row r="38" spans="3:31" s="70" customFormat="1" ht="19.5" customHeight="1" x14ac:dyDescent="0.25">
      <c r="C38" s="75"/>
      <c r="E38" s="119"/>
      <c r="F38" s="119"/>
      <c r="AA38" s="75"/>
      <c r="AB38" s="75"/>
      <c r="AC38" s="75"/>
      <c r="AD38" s="75"/>
      <c r="AE38" s="75"/>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topLeftCell="O8" zoomScale="70" zoomScaleNormal="70" workbookViewId="0">
      <pane ySplit="3" topLeftCell="A11" activePane="bottomLeft" state="frozen"/>
      <selection activeCell="G8" sqref="G8"/>
      <selection pane="bottomLeft" activeCell="Y11" sqref="Y11"/>
    </sheetView>
  </sheetViews>
  <sheetFormatPr baseColWidth="10" defaultColWidth="14.28515625" defaultRowHeight="12.75" x14ac:dyDescent="0.25"/>
  <cols>
    <col min="1" max="1" width="21.7109375" style="70" customWidth="1" collapsed="1"/>
    <col min="2" max="2" width="58.7109375" style="75" customWidth="1" collapsed="1"/>
    <col min="3" max="3" width="28.85546875" style="75" customWidth="1" collapsed="1"/>
    <col min="4" max="4" width="14.140625" style="75" customWidth="1" collapsed="1"/>
    <col min="5" max="5" width="16.42578125" style="119" customWidth="1" collapsed="1"/>
    <col min="6" max="6" width="28.7109375" style="119" customWidth="1" collapsed="1"/>
    <col min="7" max="7" width="12.5703125" style="75" customWidth="1" collapsed="1"/>
    <col min="8" max="8" width="15.42578125" style="75" customWidth="1" collapsed="1"/>
    <col min="9" max="9" width="13" style="75" customWidth="1" collapsed="1"/>
    <col min="10" max="10" width="16.42578125" style="119" customWidth="1" collapsed="1"/>
    <col min="11" max="11" width="10.140625" style="119" customWidth="1" collapsed="1"/>
    <col min="12" max="12" width="12.7109375" style="75" customWidth="1" collapsed="1"/>
    <col min="13" max="13" width="16.85546875" style="75" customWidth="1" collapsed="1"/>
    <col min="14" max="16" width="16.5703125" style="75" customWidth="1" collapsed="1"/>
    <col min="17" max="17" width="36.28515625" style="75" customWidth="1" collapsed="1"/>
    <col min="18" max="18" width="20.85546875" style="75" customWidth="1" collapsed="1"/>
    <col min="19" max="19" width="14.42578125" style="125" customWidth="1" collapsed="1"/>
    <col min="20" max="20" width="13.5703125" style="125" customWidth="1" collapsed="1"/>
    <col min="21" max="22" width="20.42578125" style="75" customWidth="1" collapsed="1"/>
    <col min="23" max="23" width="20.42578125" style="75" hidden="1" customWidth="1" collapsed="1"/>
    <col min="24" max="25" width="30.7109375" style="75" customWidth="1" collapsed="1"/>
    <col min="26" max="26" width="18" style="75" customWidth="1" collapsed="1"/>
    <col min="27" max="28" width="15.42578125" style="75" customWidth="1" collapsed="1"/>
    <col min="29" max="29" width="4.85546875" style="70" customWidth="1" collapsed="1"/>
    <col min="30" max="30" width="5.42578125" style="70" bestFit="1" customWidth="1" collapsed="1"/>
    <col min="31" max="32" width="14" style="70" customWidth="1" collapsed="1"/>
    <col min="33" max="33" width="18.5703125" style="70" customWidth="1" collapsed="1"/>
    <col min="34" max="34" width="19.5703125" style="70" customWidth="1" collapsed="1"/>
    <col min="35" max="35" width="14" style="70" customWidth="1" collapsed="1"/>
    <col min="36" max="36" width="18.7109375" style="70" customWidth="1" collapsed="1"/>
    <col min="37" max="41" width="11.42578125" style="70" customWidth="1" collapsed="1"/>
    <col min="42" max="42" width="5.5703125" style="70" bestFit="1" customWidth="1" collapsed="1"/>
    <col min="43" max="43" width="26.85546875" style="70" customWidth="1" collapsed="1"/>
    <col min="44" max="48" width="22.85546875" style="75" customWidth="1" collapsed="1"/>
    <col min="49" max="49" width="23.42578125" style="70" customWidth="1" collapsed="1"/>
    <col min="50" max="277" width="11.42578125" style="70" customWidth="1" collapsed="1"/>
    <col min="278" max="278" width="12.7109375" style="70" customWidth="1" collapsed="1"/>
    <col min="279" max="279" width="47" style="70" customWidth="1" collapsed="1"/>
    <col min="280" max="280" width="35" style="70" customWidth="1" collapsed="1"/>
    <col min="281" max="16384" width="14.28515625" style="70" collapsed="1"/>
  </cols>
  <sheetData>
    <row r="1" spans="1:50" ht="23.25" customHeight="1" x14ac:dyDescent="0.25">
      <c r="A1" s="372"/>
      <c r="B1" s="363" t="str">
        <f>+'2 CONTEXTO E IDENTIFICACIÓN'!B1</f>
        <v>MAPA RIESGOS OPERATIVOS  POR PROCESOS</v>
      </c>
      <c r="C1" s="363"/>
      <c r="D1" s="363"/>
      <c r="E1" s="363"/>
      <c r="F1" s="363"/>
      <c r="G1" s="363"/>
      <c r="H1" s="363"/>
      <c r="I1" s="363"/>
      <c r="J1" s="363"/>
      <c r="K1" s="363"/>
      <c r="L1" s="363"/>
      <c r="M1" s="363"/>
      <c r="N1" s="363"/>
      <c r="O1" s="363"/>
      <c r="P1" s="363"/>
      <c r="Q1" s="363"/>
      <c r="R1" s="363"/>
      <c r="S1" s="363"/>
      <c r="T1" s="363"/>
      <c r="U1" s="363"/>
      <c r="V1" s="363"/>
      <c r="W1" s="363"/>
      <c r="X1" s="363"/>
      <c r="Y1" s="360" t="str">
        <f>+'2 CONTEXTO E IDENTIFICACIÓN'!I1</f>
        <v xml:space="preserve">Código: </v>
      </c>
      <c r="Z1" s="360"/>
    </row>
    <row r="2" spans="1:50" ht="23.25" customHeight="1" x14ac:dyDescent="0.25">
      <c r="A2" s="372"/>
      <c r="B2" s="363"/>
      <c r="C2" s="363"/>
      <c r="D2" s="363"/>
      <c r="E2" s="363"/>
      <c r="F2" s="363"/>
      <c r="G2" s="363"/>
      <c r="H2" s="363"/>
      <c r="I2" s="363"/>
      <c r="J2" s="363"/>
      <c r="K2" s="363"/>
      <c r="L2" s="363"/>
      <c r="M2" s="363"/>
      <c r="N2" s="363"/>
      <c r="O2" s="363"/>
      <c r="P2" s="363"/>
      <c r="Q2" s="363"/>
      <c r="R2" s="363"/>
      <c r="S2" s="363"/>
      <c r="T2" s="363"/>
      <c r="U2" s="363"/>
      <c r="V2" s="363"/>
      <c r="W2" s="363"/>
      <c r="X2" s="363"/>
      <c r="Y2" s="360" t="str">
        <f>+'2 CONTEXTO E IDENTIFICACIÓN'!I2</f>
        <v xml:space="preserve">Fecha: </v>
      </c>
      <c r="Z2" s="360"/>
    </row>
    <row r="3" spans="1:50" s="58" customFormat="1" ht="23.25" customHeight="1" x14ac:dyDescent="0.2">
      <c r="A3" s="372"/>
      <c r="B3" s="363"/>
      <c r="C3" s="363"/>
      <c r="D3" s="363"/>
      <c r="E3" s="363"/>
      <c r="F3" s="363"/>
      <c r="G3" s="363"/>
      <c r="H3" s="363"/>
      <c r="I3" s="363"/>
      <c r="J3" s="363"/>
      <c r="K3" s="363"/>
      <c r="L3" s="363"/>
      <c r="M3" s="363"/>
      <c r="N3" s="363"/>
      <c r="O3" s="363"/>
      <c r="P3" s="363"/>
      <c r="Q3" s="363"/>
      <c r="R3" s="363"/>
      <c r="S3" s="363"/>
      <c r="T3" s="363"/>
      <c r="U3" s="363"/>
      <c r="V3" s="363"/>
      <c r="W3" s="363"/>
      <c r="X3" s="363"/>
      <c r="Y3" s="360" t="str">
        <f>+'2 CONTEXTO E IDENTIFICACIÓN'!I3</f>
        <v>Versión: 001</v>
      </c>
      <c r="Z3" s="360"/>
      <c r="AR3" s="59"/>
      <c r="AS3" s="59"/>
      <c r="AT3" s="59"/>
      <c r="AU3" s="59"/>
      <c r="AV3" s="59"/>
    </row>
    <row r="4" spans="1:50" s="58" customFormat="1" ht="23.25" customHeight="1" x14ac:dyDescent="0.2">
      <c r="A4" s="373"/>
      <c r="B4" s="363"/>
      <c r="C4" s="363"/>
      <c r="D4" s="363"/>
      <c r="E4" s="363"/>
      <c r="F4" s="363"/>
      <c r="G4" s="363"/>
      <c r="H4" s="363"/>
      <c r="I4" s="363"/>
      <c r="J4" s="363"/>
      <c r="K4" s="363"/>
      <c r="L4" s="363"/>
      <c r="M4" s="363"/>
      <c r="N4" s="363"/>
      <c r="O4" s="363"/>
      <c r="P4" s="363"/>
      <c r="Q4" s="363"/>
      <c r="R4" s="363"/>
      <c r="S4" s="363"/>
      <c r="T4" s="363"/>
      <c r="U4" s="363"/>
      <c r="V4" s="363"/>
      <c r="W4" s="363"/>
      <c r="X4" s="363"/>
      <c r="Y4" s="360" t="str">
        <f>+'2 CONTEXTO E IDENTIFICACIÓN'!I4</f>
        <v>Página:</v>
      </c>
      <c r="Z4" s="360"/>
      <c r="AA4" s="60"/>
      <c r="AB4" s="60"/>
      <c r="AR4" s="59"/>
      <c r="AS4" s="59"/>
      <c r="AT4" s="59"/>
      <c r="AU4" s="59"/>
      <c r="AV4" s="59"/>
    </row>
    <row r="5" spans="1:50" s="58" customFormat="1" x14ac:dyDescent="0.2">
      <c r="A5" s="62"/>
      <c r="B5" s="60"/>
      <c r="C5" s="192"/>
      <c r="D5" s="192"/>
      <c r="E5" s="114"/>
      <c r="F5" s="75"/>
      <c r="G5" s="75"/>
      <c r="H5" s="75"/>
      <c r="I5" s="75"/>
      <c r="J5" s="114"/>
      <c r="K5" s="114"/>
      <c r="L5" s="60"/>
      <c r="N5" s="60"/>
      <c r="O5" s="60"/>
      <c r="P5" s="60"/>
      <c r="Q5" s="60"/>
      <c r="R5" s="60"/>
      <c r="S5" s="121"/>
      <c r="T5" s="121"/>
      <c r="U5" s="60"/>
      <c r="V5" s="60"/>
      <c r="W5" s="60"/>
      <c r="X5" s="60"/>
      <c r="Y5" s="60"/>
      <c r="Z5" s="60"/>
      <c r="AA5" s="60"/>
      <c r="AB5" s="60"/>
      <c r="AR5" s="59"/>
      <c r="AS5" s="59"/>
      <c r="AT5" s="59"/>
      <c r="AU5" s="59"/>
      <c r="AV5" s="59"/>
    </row>
    <row r="6" spans="1:50" s="58" customFormat="1" ht="15.75" thickBot="1" x14ac:dyDescent="0.25">
      <c r="A6" s="15" t="s">
        <v>137</v>
      </c>
      <c r="B6" s="415" t="str">
        <f>+IF('2 CONTEXTO E IDENTIFICACIÓN'!$B$6="","",'2 CONTEXTO E IDENTIFICACIÓN'!$B$6)</f>
        <v>Área Operaciones (ETLF (ESTRUCTURA TÉCNICA, LEGAL Y FINANCIERA))</v>
      </c>
      <c r="C6" s="416"/>
      <c r="D6" s="416"/>
      <c r="E6" s="416"/>
      <c r="F6" s="416"/>
      <c r="G6" s="416"/>
      <c r="H6" s="416"/>
      <c r="I6" s="416"/>
      <c r="J6" s="416"/>
      <c r="K6" s="416"/>
      <c r="L6" s="416"/>
      <c r="M6" s="416"/>
      <c r="N6" s="416"/>
      <c r="O6" s="416"/>
      <c r="P6" s="416"/>
      <c r="Q6" s="416"/>
      <c r="R6" s="416"/>
      <c r="S6" s="416"/>
      <c r="T6" s="416"/>
      <c r="U6" s="416"/>
      <c r="V6" s="416"/>
      <c r="W6" s="416"/>
      <c r="X6" s="416"/>
      <c r="Y6" s="416"/>
      <c r="Z6" s="417"/>
      <c r="AR6" s="59"/>
      <c r="AS6" s="59"/>
      <c r="AT6" s="59"/>
      <c r="AU6" s="59"/>
      <c r="AV6" s="59"/>
    </row>
    <row r="7" spans="1:50" s="58" customFormat="1" x14ac:dyDescent="0.2">
      <c r="A7" s="115"/>
      <c r="B7" s="115"/>
      <c r="C7" s="115"/>
      <c r="D7" s="115"/>
      <c r="E7" s="42"/>
      <c r="F7" s="115"/>
      <c r="H7" s="60"/>
      <c r="I7" s="60"/>
      <c r="J7" s="42"/>
      <c r="K7" s="115"/>
      <c r="S7" s="120"/>
      <c r="T7" s="120"/>
      <c r="AD7" s="63"/>
      <c r="AE7" s="64"/>
      <c r="AF7" s="421" t="s">
        <v>70</v>
      </c>
      <c r="AG7" s="422"/>
      <c r="AH7" s="422"/>
      <c r="AI7" s="422"/>
      <c r="AJ7" s="423"/>
      <c r="AR7" s="59"/>
      <c r="AS7" s="59"/>
      <c r="AT7" s="59"/>
      <c r="AU7" s="59"/>
      <c r="AV7" s="59"/>
    </row>
    <row r="8" spans="1:50" s="58" customFormat="1" ht="5.45" customHeight="1" x14ac:dyDescent="0.2">
      <c r="A8" s="195"/>
      <c r="B8" s="194"/>
      <c r="C8" s="194"/>
      <c r="D8" s="60"/>
      <c r="E8" s="42"/>
      <c r="F8" s="115"/>
      <c r="H8" s="60"/>
      <c r="I8" s="60"/>
      <c r="J8" s="42"/>
      <c r="K8" s="115"/>
      <c r="S8" s="120"/>
      <c r="T8" s="120"/>
      <c r="AD8" s="205"/>
      <c r="AF8" s="206"/>
      <c r="AG8" s="207"/>
      <c r="AH8" s="207"/>
      <c r="AI8" s="207"/>
      <c r="AJ8" s="208"/>
      <c r="AR8" s="59"/>
      <c r="AS8" s="59"/>
      <c r="AT8" s="59"/>
      <c r="AU8" s="59"/>
      <c r="AV8" s="59"/>
    </row>
    <row r="9" spans="1:50" ht="14.45" customHeight="1" x14ac:dyDescent="0.25">
      <c r="A9" s="116"/>
      <c r="B9" s="116"/>
      <c r="C9" s="116"/>
      <c r="D9" s="116"/>
      <c r="E9" s="364" t="s">
        <v>72</v>
      </c>
      <c r="F9" s="364"/>
      <c r="G9" s="364"/>
      <c r="H9" s="67"/>
      <c r="I9" s="116"/>
      <c r="J9" s="364" t="s">
        <v>100</v>
      </c>
      <c r="K9" s="364"/>
      <c r="L9" s="364"/>
      <c r="M9" s="67"/>
      <c r="N9" s="67"/>
      <c r="O9" s="67"/>
      <c r="P9" s="67"/>
      <c r="Q9" s="364" t="s">
        <v>113</v>
      </c>
      <c r="R9" s="364"/>
      <c r="S9" s="364"/>
      <c r="T9" s="364"/>
      <c r="U9" s="364" t="s">
        <v>130</v>
      </c>
      <c r="V9" s="364"/>
      <c r="W9" s="364"/>
      <c r="X9" s="67"/>
      <c r="Y9" s="67"/>
      <c r="Z9" s="67"/>
      <c r="AA9" s="67"/>
      <c r="AB9" s="67"/>
      <c r="AD9" s="71"/>
      <c r="AF9" s="72">
        <v>0.2</v>
      </c>
      <c r="AG9" s="72">
        <v>0.4</v>
      </c>
      <c r="AH9" s="72">
        <v>0.6</v>
      </c>
      <c r="AI9" s="72">
        <v>0.8</v>
      </c>
      <c r="AJ9" s="73">
        <v>1</v>
      </c>
      <c r="AK9" s="74"/>
      <c r="AL9" s="74"/>
      <c r="AM9" s="74"/>
      <c r="AN9" s="74"/>
      <c r="AO9" s="74"/>
      <c r="AP9" s="74"/>
      <c r="AQ9" s="74"/>
    </row>
    <row r="10" spans="1:50" ht="86.25" customHeight="1" x14ac:dyDescent="0.2">
      <c r="A10" s="78" t="s">
        <v>0</v>
      </c>
      <c r="B10" s="78" t="s">
        <v>1</v>
      </c>
      <c r="C10" s="78" t="s">
        <v>104</v>
      </c>
      <c r="D10" s="78" t="s">
        <v>105</v>
      </c>
      <c r="E10" s="78" t="s">
        <v>2</v>
      </c>
      <c r="F10" s="78" t="s">
        <v>4</v>
      </c>
      <c r="G10" s="79" t="s">
        <v>106</v>
      </c>
      <c r="H10" s="78" t="s">
        <v>102</v>
      </c>
      <c r="I10" s="78" t="s">
        <v>103</v>
      </c>
      <c r="J10" s="78" t="s">
        <v>2</v>
      </c>
      <c r="K10" s="78" t="s">
        <v>4</v>
      </c>
      <c r="L10" s="78" t="s">
        <v>106</v>
      </c>
      <c r="M10" s="78" t="s">
        <v>158</v>
      </c>
      <c r="N10" s="78" t="s">
        <v>107</v>
      </c>
      <c r="O10" s="78" t="s">
        <v>249</v>
      </c>
      <c r="P10" s="78" t="s">
        <v>248</v>
      </c>
      <c r="Q10" s="78" t="s">
        <v>162</v>
      </c>
      <c r="R10" s="78" t="s">
        <v>161</v>
      </c>
      <c r="S10" s="122" t="s">
        <v>132</v>
      </c>
      <c r="T10" s="122" t="s">
        <v>133</v>
      </c>
      <c r="U10" s="78" t="s">
        <v>128</v>
      </c>
      <c r="V10" s="78" t="s">
        <v>129</v>
      </c>
      <c r="W10" s="78" t="s">
        <v>131</v>
      </c>
      <c r="X10" s="78" t="s">
        <v>134</v>
      </c>
      <c r="Y10" s="78" t="s">
        <v>135</v>
      </c>
      <c r="Z10" s="78" t="s">
        <v>114</v>
      </c>
      <c r="AA10" s="67"/>
      <c r="AB10" s="67"/>
      <c r="AD10" s="71"/>
      <c r="AE10" s="83"/>
      <c r="AF10" s="84" t="s">
        <v>48</v>
      </c>
      <c r="AG10" s="84" t="s">
        <v>7</v>
      </c>
      <c r="AH10" s="84" t="s">
        <v>5</v>
      </c>
      <c r="AI10" s="84" t="s">
        <v>6</v>
      </c>
      <c r="AJ10" s="85" t="s">
        <v>56</v>
      </c>
      <c r="AM10" s="74"/>
      <c r="AN10" s="74"/>
      <c r="AO10" s="86"/>
      <c r="AP10" s="86"/>
      <c r="AQ10" s="86"/>
      <c r="AR10" s="86"/>
      <c r="AS10" s="86"/>
      <c r="AT10" s="86"/>
      <c r="AU10" s="86"/>
      <c r="AV10" s="86"/>
      <c r="AW10" s="86"/>
      <c r="AX10" s="86"/>
    </row>
    <row r="11" spans="1:50" ht="126.75" customHeight="1" x14ac:dyDescent="0.2">
      <c r="A11" s="87" t="str">
        <f>'2 CONTEXTO E IDENTIFICACIÓN'!A11</f>
        <v>R1</v>
      </c>
      <c r="B11" s="88" t="str">
        <f>+'2 CONTEXTO E IDENTIFICACIÓN'!E11</f>
        <v>Posibilidad de pérdida Económica y Reputacional Por cambios en el escenario con proyecto definitivo por causas exogenas a la entidad e impacto alto en las finanzas de la Administración Municipal luego de la modelación del componente financiero Debido a Dificultad en la socialización de los resultados en las mesas con transportadores e incertidumbre en la definicón de las opciones en aspectos importantes del sistema</v>
      </c>
      <c r="C11" s="123">
        <f>+'3 PROBABIL E IMPACTO INHERENTE'!E11</f>
        <v>0.6</v>
      </c>
      <c r="D11" s="123">
        <f>+'3 PROBABIL E IMPACTO INHERENTE'!M11</f>
        <v>1</v>
      </c>
      <c r="E11" s="118" t="str">
        <f>+'4 MAPA CALOR INHERENTE'!C11</f>
        <v>Media</v>
      </c>
      <c r="F11" s="118" t="str">
        <f>+'4 MAPA CALOR INHERENTE'!D11</f>
        <v>Catastrófico</v>
      </c>
      <c r="G11" s="88" t="str">
        <f>+'4 MAPA CALOR INHERENTE'!E11</f>
        <v>Extremo</v>
      </c>
      <c r="H11" s="117">
        <f>+'6 MAPA CALOR RESIDUAL'!C11</f>
        <v>0.1512</v>
      </c>
      <c r="I11" s="89">
        <f>+'6 MAPA CALOR RESIDUAL'!D11</f>
        <v>1</v>
      </c>
      <c r="J11" s="118" t="str">
        <f>+'6 MAPA CALOR RESIDUAL'!E11</f>
        <v>Muy Baja</v>
      </c>
      <c r="K11" s="118" t="str">
        <f>+'6 MAPA CALOR RESIDUAL'!F11</f>
        <v>Catastrófico</v>
      </c>
      <c r="L11" s="88" t="str">
        <f>+'6 MAPA CALOR RESIDUAL'!G11</f>
        <v>Extremo</v>
      </c>
      <c r="M11" s="88" t="str">
        <f t="shared" ref="M11:M30" si="0">+IF($N11="","",IF($N11=$AG$18,$AH$18,IF($N11=$AG$21,$AH$21)))</f>
        <v>Requiere Plan de Acción</v>
      </c>
      <c r="N11" s="88" t="str">
        <f t="shared" ref="N11:N30" si="1">+IF(L11="","",IF(OR(L11=$AF$18,L11=$AF$19,L11=$AF$20),$AG$18,IF(L11=$AF$21,$AG$21)))</f>
        <v>Reducir_mitigar_Transferir_Evitar</v>
      </c>
      <c r="O11" s="190" t="s">
        <v>250</v>
      </c>
      <c r="P11" s="88" t="str">
        <f t="shared" ref="P11:P30" si="2">+IF($M11="","",IF($M11=$AH$21,$AG$21,$O11))</f>
        <v>Reducir_Mitigar</v>
      </c>
      <c r="Q11" s="190" t="s">
        <v>308</v>
      </c>
      <c r="R11" s="287" t="s">
        <v>305</v>
      </c>
      <c r="S11" s="191">
        <v>45717</v>
      </c>
      <c r="T11" s="191">
        <v>45838</v>
      </c>
      <c r="U11" s="191">
        <v>45838</v>
      </c>
      <c r="V11" s="191" t="s">
        <v>124</v>
      </c>
      <c r="W11" s="191"/>
      <c r="X11" s="191" t="s">
        <v>319</v>
      </c>
      <c r="Y11" s="191"/>
      <c r="Z11" s="190" t="s">
        <v>126</v>
      </c>
      <c r="AA11" s="90"/>
      <c r="AB11" s="90"/>
      <c r="AC11" s="418" t="s">
        <v>37</v>
      </c>
      <c r="AD11" s="93">
        <v>1</v>
      </c>
      <c r="AE11" s="84" t="s">
        <v>45</v>
      </c>
      <c r="AF11" s="91" t="s">
        <v>68</v>
      </c>
      <c r="AG11" s="91" t="s">
        <v>68</v>
      </c>
      <c r="AH11" s="91" t="s">
        <v>68</v>
      </c>
      <c r="AI11" s="91" t="s">
        <v>68</v>
      </c>
      <c r="AJ11" s="92" t="s">
        <v>67</v>
      </c>
      <c r="AM11" s="74"/>
      <c r="AN11" s="74"/>
      <c r="AO11" s="86"/>
      <c r="AP11" s="86"/>
      <c r="AQ11" s="86"/>
      <c r="AR11" s="94"/>
      <c r="AS11" s="94"/>
      <c r="AT11" s="94"/>
      <c r="AU11" s="94"/>
      <c r="AV11" s="94"/>
      <c r="AW11" s="86"/>
      <c r="AX11" s="86"/>
    </row>
    <row r="12" spans="1:50" ht="124.5" customHeight="1" x14ac:dyDescent="0.2">
      <c r="A12" s="87" t="str">
        <f>'2 CONTEXTO E IDENTIFICACIÓN'!A12</f>
        <v>R2</v>
      </c>
      <c r="B12" s="88" t="str">
        <f>+'2 CONTEXTO E IDENTIFICACIÓN'!E12</f>
        <v>Posibilidad de pérdida Económica y Reputacional Por diferentes alternativas en aspectos importantes para la implementación del SETP que impactan el modelo financiero. Debido a dificultad en la socialización de los resultados con los operadores de transporte en algunos aspectos y falta de obtención de información completa y a tiempo para la definición de alternativas</v>
      </c>
      <c r="C12" s="123">
        <f>+'3 PROBABIL E IMPACTO INHERENTE'!E12</f>
        <v>0.6</v>
      </c>
      <c r="D12" s="123">
        <f>+'3 PROBABIL E IMPACTO INHERENTE'!M12</f>
        <v>1</v>
      </c>
      <c r="E12" s="118" t="str">
        <f>+'4 MAPA CALOR INHERENTE'!C12</f>
        <v>Media</v>
      </c>
      <c r="F12" s="118" t="str">
        <f>+'4 MAPA CALOR INHERENTE'!D12</f>
        <v>Catastrófico</v>
      </c>
      <c r="G12" s="88" t="str">
        <f>+'4 MAPA CALOR INHERENTE'!E12</f>
        <v>Extremo</v>
      </c>
      <c r="H12" s="117">
        <f>+'5 VALORACIÓN DEL CONTROL'!S18</f>
        <v>0.1512</v>
      </c>
      <c r="I12" s="89">
        <f>+'5 VALORACIÓN DEL CONTROL'!T18</f>
        <v>0.75</v>
      </c>
      <c r="J12" s="118" t="str">
        <f t="shared" ref="J12:J30" si="3">+IF(H12=0,"",IF(H12&lt;=$AD$15,$AE$15,IF(H12&lt;=$AD$14,$AE$14,IF(H12&lt;=$AD$13,$AE$13,IF(H12&lt;=$AD$12,$AE$12,IF(H12&lt;=$AD$11,$AE$11,""))))))</f>
        <v>Muy Baja</v>
      </c>
      <c r="K12" s="118" t="str">
        <f t="shared" ref="K12:K30" si="4">+IF(I12=0,"",IF(I12&lt;=$AF$9,$AF$10,IF(I12&lt;=$AG$9,$AG$10,IF(I12&lt;=$AH$9,$AH$10,IF(I12&lt;=$AI$9,$AI$10,IF(I12&lt;=$AJ$9,$AJ$10,""))))))</f>
        <v>Mayor</v>
      </c>
      <c r="L12" s="88"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Alto</v>
      </c>
      <c r="M12" s="88" t="str">
        <f t="shared" si="0"/>
        <v>Requiere Plan de Acción</v>
      </c>
      <c r="N12" s="88" t="str">
        <f t="shared" si="1"/>
        <v>Reducir_mitigar_Transferir_Evitar</v>
      </c>
      <c r="O12" s="190" t="s">
        <v>250</v>
      </c>
      <c r="P12" s="88" t="str">
        <f t="shared" si="2"/>
        <v>Reducir_Mitigar</v>
      </c>
      <c r="Q12" s="190" t="s">
        <v>309</v>
      </c>
      <c r="R12" s="190" t="s">
        <v>273</v>
      </c>
      <c r="S12" s="191">
        <v>45717</v>
      </c>
      <c r="T12" s="191">
        <v>45838</v>
      </c>
      <c r="U12" s="191">
        <v>45838</v>
      </c>
      <c r="V12" s="191" t="s">
        <v>124</v>
      </c>
      <c r="W12" s="191"/>
      <c r="X12" s="190" t="s">
        <v>317</v>
      </c>
      <c r="Y12" s="190"/>
      <c r="Z12" s="190" t="s">
        <v>126</v>
      </c>
      <c r="AA12" s="90"/>
      <c r="AB12" s="90"/>
      <c r="AC12" s="419"/>
      <c r="AD12" s="93">
        <v>0.8</v>
      </c>
      <c r="AE12" s="84" t="s">
        <v>44</v>
      </c>
      <c r="AF12" s="95" t="s">
        <v>5</v>
      </c>
      <c r="AG12" s="95" t="s">
        <v>5</v>
      </c>
      <c r="AH12" s="91" t="s">
        <v>68</v>
      </c>
      <c r="AI12" s="91" t="s">
        <v>68</v>
      </c>
      <c r="AJ12" s="92" t="s">
        <v>67</v>
      </c>
      <c r="AM12" s="74"/>
      <c r="AN12" s="74"/>
      <c r="AO12" s="86"/>
      <c r="AP12" s="96"/>
      <c r="AQ12" s="97"/>
      <c r="AR12" s="94"/>
      <c r="AS12" s="94"/>
      <c r="AT12" s="94"/>
      <c r="AU12" s="94"/>
      <c r="AV12" s="94"/>
      <c r="AW12" s="86"/>
      <c r="AX12" s="86"/>
    </row>
    <row r="13" spans="1:50" ht="152.25" customHeight="1" x14ac:dyDescent="0.2">
      <c r="A13" s="87" t="str">
        <f>'2 CONTEXTO E IDENTIFICACIÓN'!A13</f>
        <v>R3</v>
      </c>
      <c r="B13" s="88" t="str">
        <f>+'2 CONTEXTO E IDENTIFICACIÓN'!E13</f>
        <v>Posibilidad de pérdida Económica y Reputacional Por dificultad en el analisis de la información obtenida para la definición de alternativas que impactan al sistema.  Debido a deficiencia y demora en la información recibida por parte de los operadores de transporte.</v>
      </c>
      <c r="C13" s="123">
        <f>+'3 PROBABIL E IMPACTO INHERENTE'!E13</f>
        <v>0.6</v>
      </c>
      <c r="D13" s="123">
        <f>+'3 PROBABIL E IMPACTO INHERENTE'!M13</f>
        <v>1</v>
      </c>
      <c r="E13" s="118" t="str">
        <f>+'4 MAPA CALOR INHERENTE'!C13</f>
        <v>Media</v>
      </c>
      <c r="F13" s="118" t="str">
        <f>+'4 MAPA CALOR INHERENTE'!D13</f>
        <v>Catastrófico</v>
      </c>
      <c r="G13" s="88" t="str">
        <f>+'4 MAPA CALOR INHERENTE'!E13</f>
        <v>Extremo</v>
      </c>
      <c r="H13" s="117">
        <f>+'5 VALORACIÓN DEL CONTROL'!S22</f>
        <v>0.6</v>
      </c>
      <c r="I13" s="89">
        <f>+'5 VALORACIÓN DEL CONTROL'!T22</f>
        <v>0.31640625</v>
      </c>
      <c r="J13" s="118" t="str">
        <f t="shared" si="3"/>
        <v>Media</v>
      </c>
      <c r="K13" s="118" t="str">
        <f t="shared" si="4"/>
        <v>Menor</v>
      </c>
      <c r="L13" s="88"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88" t="str">
        <f t="shared" si="0"/>
        <v>Requiere Plan de Acción</v>
      </c>
      <c r="N13" s="88" t="str">
        <f t="shared" si="1"/>
        <v>Reducir_mitigar_Transferir_Evitar</v>
      </c>
      <c r="O13" s="190" t="s">
        <v>250</v>
      </c>
      <c r="P13" s="88" t="str">
        <f t="shared" si="2"/>
        <v>Reducir_Mitigar</v>
      </c>
      <c r="Q13" s="190" t="s">
        <v>310</v>
      </c>
      <c r="R13" s="287" t="s">
        <v>273</v>
      </c>
      <c r="S13" s="191">
        <v>45717</v>
      </c>
      <c r="T13" s="191">
        <v>46022</v>
      </c>
      <c r="U13" s="191">
        <v>45838</v>
      </c>
      <c r="V13" s="191">
        <v>46022</v>
      </c>
      <c r="W13" s="191"/>
      <c r="X13" s="190" t="s">
        <v>318</v>
      </c>
      <c r="Y13" s="190"/>
      <c r="Z13" s="190" t="s">
        <v>127</v>
      </c>
      <c r="AA13" s="90"/>
      <c r="AB13" s="90"/>
      <c r="AC13" s="419"/>
      <c r="AD13" s="93">
        <v>0.6</v>
      </c>
      <c r="AE13" s="84" t="s">
        <v>42</v>
      </c>
      <c r="AF13" s="95" t="s">
        <v>5</v>
      </c>
      <c r="AG13" s="95" t="s">
        <v>5</v>
      </c>
      <c r="AH13" s="95" t="s">
        <v>5</v>
      </c>
      <c r="AI13" s="91" t="s">
        <v>68</v>
      </c>
      <c r="AJ13" s="92" t="s">
        <v>67</v>
      </c>
      <c r="AM13" s="74"/>
      <c r="AN13" s="74"/>
      <c r="AO13" s="86"/>
      <c r="AP13" s="96"/>
      <c r="AQ13" s="97"/>
      <c r="AR13" s="94"/>
      <c r="AS13" s="94"/>
      <c r="AT13" s="94"/>
      <c r="AU13" s="94"/>
      <c r="AV13" s="98"/>
      <c r="AW13" s="86"/>
      <c r="AX13" s="86"/>
    </row>
    <row r="14" spans="1:50" ht="114" customHeight="1" x14ac:dyDescent="0.2">
      <c r="A14" s="87" t="str">
        <f>'2 CONTEXTO E IDENTIFICACIÓN'!A14</f>
        <v>R4</v>
      </c>
      <c r="B14" s="88" t="str">
        <f>+'2 CONTEXTO E IDENTIFICACIÓN'!E14</f>
        <v>Posibilidad de pérdida Económica y Reputacional Por no recibir de manera oportuna la solicitud por parte de la persona encargada de canalizar las PQRSD y no prestar el tiempo suficiente en su entendimiento Debido a la persona encargada de recibir las PQRSD no conoce de manera profunda el proceso de cada área y se toma mucho tiempo en identificar el destino</v>
      </c>
      <c r="C14" s="123">
        <f>+'3 PROBABIL E IMPACTO INHERENTE'!E14</f>
        <v>0.4</v>
      </c>
      <c r="D14" s="123">
        <f>+'3 PROBABIL E IMPACTO INHERENTE'!M14</f>
        <v>0.2</v>
      </c>
      <c r="E14" s="118" t="str">
        <f>+'4 MAPA CALOR INHERENTE'!C14</f>
        <v>Baja</v>
      </c>
      <c r="F14" s="118" t="str">
        <f>+'4 MAPA CALOR INHERENTE'!D14</f>
        <v>Leve</v>
      </c>
      <c r="G14" s="88" t="str">
        <f>+'4 MAPA CALOR INHERENTE'!E14</f>
        <v>Bajo</v>
      </c>
      <c r="H14" s="117">
        <f>+'5 VALORACIÓN DEL CONTROL'!S26</f>
        <v>8.6399999999999991E-2</v>
      </c>
      <c r="I14" s="89">
        <f>+'5 VALORACIÓN DEL CONTROL'!T26</f>
        <v>0.2</v>
      </c>
      <c r="J14" s="118" t="str">
        <f t="shared" si="3"/>
        <v>Muy Baja</v>
      </c>
      <c r="K14" s="118" t="str">
        <f t="shared" si="4"/>
        <v>Leve</v>
      </c>
      <c r="L14" s="88" t="str">
        <f t="shared" si="5"/>
        <v>Bajo</v>
      </c>
      <c r="M14" s="88" t="str">
        <f t="shared" si="0"/>
        <v>No requiere Plan de Acción</v>
      </c>
      <c r="N14" s="88" t="str">
        <f t="shared" si="1"/>
        <v>Aceptar</v>
      </c>
      <c r="O14" s="190"/>
      <c r="P14" s="88" t="str">
        <f t="shared" si="2"/>
        <v>Aceptar</v>
      </c>
      <c r="Q14" s="190" t="s">
        <v>295</v>
      </c>
      <c r="R14" s="190" t="s">
        <v>273</v>
      </c>
      <c r="S14" s="191">
        <v>45717</v>
      </c>
      <c r="T14" s="191">
        <v>46022</v>
      </c>
      <c r="U14" s="191">
        <v>45838</v>
      </c>
      <c r="V14" s="191">
        <v>46022</v>
      </c>
      <c r="W14" s="190"/>
      <c r="X14" s="190" t="s">
        <v>314</v>
      </c>
      <c r="Y14" s="190"/>
      <c r="Z14" s="190" t="s">
        <v>127</v>
      </c>
      <c r="AA14" s="90"/>
      <c r="AB14" s="90"/>
      <c r="AC14" s="419"/>
      <c r="AD14" s="93">
        <v>0.4</v>
      </c>
      <c r="AE14" s="84" t="s">
        <v>40</v>
      </c>
      <c r="AF14" s="99" t="s">
        <v>69</v>
      </c>
      <c r="AG14" s="95" t="s">
        <v>5</v>
      </c>
      <c r="AH14" s="95" t="s">
        <v>5</v>
      </c>
      <c r="AI14" s="91" t="s">
        <v>68</v>
      </c>
      <c r="AJ14" s="92" t="s">
        <v>67</v>
      </c>
      <c r="AM14" s="74"/>
      <c r="AN14" s="74"/>
      <c r="AO14" s="86"/>
      <c r="AP14" s="96"/>
      <c r="AQ14" s="97"/>
      <c r="AR14" s="94"/>
      <c r="AS14" s="94"/>
      <c r="AT14" s="94"/>
      <c r="AU14" s="98"/>
      <c r="AV14" s="94"/>
      <c r="AW14" s="86"/>
      <c r="AX14" s="86"/>
    </row>
    <row r="15" spans="1:50" ht="118.5" customHeight="1" thickBot="1" x14ac:dyDescent="0.25">
      <c r="A15" s="87" t="str">
        <f>'2 CONTEXTO E IDENTIFICACIÓN'!A15</f>
        <v>R5</v>
      </c>
      <c r="B15" s="88" t="str">
        <f>+'2 CONTEXTO E IDENTIFICACIÓN'!E15</f>
        <v>Posibilidad de pérdida Económica y Reputacional Por esta ligado a la entrega de la estructuración técnica, legal y financiera Debido a no otorgaminento de legibilidad para uso de los recursos destinados al proyecto de red semaforica por parte de la Umus.</v>
      </c>
      <c r="C15" s="123">
        <f>+'3 PROBABIL E IMPACTO INHERENTE'!E15</f>
        <v>0.6</v>
      </c>
      <c r="D15" s="123">
        <f>+'3 PROBABIL E IMPACTO INHERENTE'!M15</f>
        <v>1</v>
      </c>
      <c r="E15" s="118" t="str">
        <f>+'4 MAPA CALOR INHERENTE'!C15</f>
        <v>Media</v>
      </c>
      <c r="F15" s="118" t="str">
        <f>+'4 MAPA CALOR INHERENTE'!D15</f>
        <v>Catastrófico</v>
      </c>
      <c r="G15" s="88" t="str">
        <f>+'4 MAPA CALOR INHERENTE'!E15</f>
        <v>Extremo</v>
      </c>
      <c r="H15" s="117">
        <f>+'5 VALORACIÓN DEL CONTROL'!S30</f>
        <v>0.20579999999999998</v>
      </c>
      <c r="I15" s="89">
        <f>+'5 VALORACIÓN DEL CONTROL'!T30</f>
        <v>1</v>
      </c>
      <c r="J15" s="118" t="str">
        <f t="shared" si="3"/>
        <v>Baja</v>
      </c>
      <c r="K15" s="118" t="str">
        <f t="shared" si="4"/>
        <v>Catastrófico</v>
      </c>
      <c r="L15" s="88" t="str">
        <f t="shared" si="5"/>
        <v>Extremo</v>
      </c>
      <c r="M15" s="88" t="str">
        <f t="shared" si="0"/>
        <v>Requiere Plan de Acción</v>
      </c>
      <c r="N15" s="88" t="str">
        <f t="shared" si="1"/>
        <v>Reducir_mitigar_Transferir_Evitar</v>
      </c>
      <c r="O15" s="190" t="s">
        <v>250</v>
      </c>
      <c r="P15" s="88" t="str">
        <f t="shared" si="2"/>
        <v>Reducir_Mitigar</v>
      </c>
      <c r="Q15" s="190" t="s">
        <v>311</v>
      </c>
      <c r="R15" s="190" t="s">
        <v>273</v>
      </c>
      <c r="S15" s="191">
        <v>45717</v>
      </c>
      <c r="T15" s="191">
        <v>46022</v>
      </c>
      <c r="U15" s="191">
        <v>45838</v>
      </c>
      <c r="V15" s="191">
        <v>46022</v>
      </c>
      <c r="W15" s="190"/>
      <c r="X15" s="190" t="s">
        <v>315</v>
      </c>
      <c r="Y15" s="190"/>
      <c r="Z15" s="190" t="s">
        <v>127</v>
      </c>
      <c r="AA15" s="90"/>
      <c r="AB15" s="90"/>
      <c r="AC15" s="420"/>
      <c r="AD15" s="105">
        <v>0.2</v>
      </c>
      <c r="AE15" s="106" t="s">
        <v>38</v>
      </c>
      <c r="AF15" s="101" t="s">
        <v>69</v>
      </c>
      <c r="AG15" s="101" t="s">
        <v>69</v>
      </c>
      <c r="AH15" s="102" t="s">
        <v>5</v>
      </c>
      <c r="AI15" s="103" t="s">
        <v>68</v>
      </c>
      <c r="AJ15" s="104" t="s">
        <v>67</v>
      </c>
      <c r="AM15" s="74"/>
      <c r="AN15" s="74"/>
      <c r="AO15" s="86"/>
      <c r="AP15" s="96"/>
      <c r="AQ15" s="97"/>
      <c r="AR15" s="94"/>
      <c r="AS15" s="94"/>
      <c r="AT15" s="94"/>
      <c r="AU15" s="107"/>
      <c r="AV15" s="94"/>
      <c r="AW15" s="86"/>
      <c r="AX15" s="86"/>
    </row>
    <row r="16" spans="1:50" ht="140.25" x14ac:dyDescent="0.2">
      <c r="A16" s="87" t="str">
        <f>'2 CONTEXTO E IDENTIFICACIÓN'!A16</f>
        <v>R6</v>
      </c>
      <c r="B16" s="88" t="str">
        <f>+'2 CONTEXTO E IDENTIFICACIÓN'!E16</f>
        <v>Posibilidad de pérdida Económica y Reputacional Por dificultades en la modelación financiera que permitira conocer la tarifa tecnica y por consiguiente la necesidad desde el fondo de estabilización Debido a dificultad en la definición de alternativas que permitan consolidar el modelo financiero y retrazos en las respuestas por parte de algunos entes externos en la solicitud de información y reuniones</v>
      </c>
      <c r="C16" s="123">
        <f>+'3 PROBABIL E IMPACTO INHERENTE'!E16</f>
        <v>0.6</v>
      </c>
      <c r="D16" s="123">
        <f>+'3 PROBABIL E IMPACTO INHERENTE'!M16</f>
        <v>1</v>
      </c>
      <c r="E16" s="118" t="str">
        <f>+'4 MAPA CALOR INHERENTE'!C16</f>
        <v>Media</v>
      </c>
      <c r="F16" s="118" t="str">
        <f>+'4 MAPA CALOR INHERENTE'!D16</f>
        <v>Catastrófico</v>
      </c>
      <c r="G16" s="88" t="str">
        <f>+'4 MAPA CALOR INHERENTE'!E16</f>
        <v>Extremo</v>
      </c>
      <c r="H16" s="117">
        <f>+'5 VALORACIÓN DEL CONTROL'!S34</f>
        <v>0.20579999999999998</v>
      </c>
      <c r="I16" s="89">
        <f>+'5 VALORACIÓN DEL CONTROL'!T34</f>
        <v>1</v>
      </c>
      <c r="J16" s="118" t="str">
        <f t="shared" si="3"/>
        <v>Baja</v>
      </c>
      <c r="K16" s="118" t="str">
        <f t="shared" si="4"/>
        <v>Catastrófico</v>
      </c>
      <c r="L16" s="88" t="str">
        <f t="shared" si="5"/>
        <v>Extremo</v>
      </c>
      <c r="M16" s="88" t="str">
        <f t="shared" si="0"/>
        <v>Requiere Plan de Acción</v>
      </c>
      <c r="N16" s="88" t="str">
        <f t="shared" si="1"/>
        <v>Reducir_mitigar_Transferir_Evitar</v>
      </c>
      <c r="O16" s="190" t="s">
        <v>250</v>
      </c>
      <c r="P16" s="88" t="str">
        <f t="shared" si="2"/>
        <v>Reducir_Mitigar</v>
      </c>
      <c r="Q16" s="190" t="s">
        <v>312</v>
      </c>
      <c r="R16" s="190" t="s">
        <v>273</v>
      </c>
      <c r="S16" s="191">
        <v>45717</v>
      </c>
      <c r="T16" s="191">
        <v>46022</v>
      </c>
      <c r="U16" s="191">
        <v>45838</v>
      </c>
      <c r="V16" s="191">
        <v>46022</v>
      </c>
      <c r="W16" s="190"/>
      <c r="X16" s="190" t="s">
        <v>316</v>
      </c>
      <c r="Y16" s="190"/>
      <c r="Z16" s="190" t="s">
        <v>127</v>
      </c>
      <c r="AA16" s="90"/>
      <c r="AB16" s="90"/>
      <c r="AM16" s="74"/>
      <c r="AN16" s="74"/>
      <c r="AO16" s="86"/>
      <c r="AP16" s="96"/>
      <c r="AQ16" s="97"/>
      <c r="AR16" s="94"/>
      <c r="AS16" s="94"/>
      <c r="AT16" s="94"/>
      <c r="AU16" s="94"/>
      <c r="AV16" s="94"/>
      <c r="AW16" s="86"/>
      <c r="AX16" s="86"/>
    </row>
    <row r="17" spans="1:50" ht="42" hidden="1" customHeight="1" x14ac:dyDescent="0.2">
      <c r="A17" s="87" t="e">
        <f>'2 CONTEXTO E IDENTIFICACIÓN'!#REF!</f>
        <v>#REF!</v>
      </c>
      <c r="B17" s="88" t="e">
        <f>+'2 CONTEXTO E IDENTIFICACIÓN'!#REF!</f>
        <v>#REF!</v>
      </c>
      <c r="C17" s="123" t="e">
        <f>+'3 PROBABIL E IMPACTO INHERENTE'!#REF!</f>
        <v>#REF!</v>
      </c>
      <c r="D17" s="123" t="e">
        <f>+'3 PROBABIL E IMPACTO INHERENTE'!#REF!</f>
        <v>#REF!</v>
      </c>
      <c r="E17" s="118">
        <f>+'4 MAPA CALOR INHERENTE'!C17</f>
        <v>0</v>
      </c>
      <c r="F17" s="118">
        <f>+'4 MAPA CALOR INHERENTE'!D17</f>
        <v>0</v>
      </c>
      <c r="G17" s="88" t="str">
        <f>+'4 MAPA CALOR INHERENTE'!E17</f>
        <v/>
      </c>
      <c r="H17" s="117" t="e">
        <f>+'5 VALORACIÓN DEL CONTROL'!#REF!</f>
        <v>#REF!</v>
      </c>
      <c r="I17" s="89" t="e">
        <f>+'5 VALORACIÓN DEL CONTROL'!#REF!</f>
        <v>#REF!</v>
      </c>
      <c r="J17" s="118" t="e">
        <f t="shared" si="3"/>
        <v>#REF!</v>
      </c>
      <c r="K17" s="118" t="e">
        <f t="shared" si="4"/>
        <v>#REF!</v>
      </c>
      <c r="L17" s="88" t="e">
        <f t="shared" si="5"/>
        <v>#REF!</v>
      </c>
      <c r="M17" s="88" t="e">
        <f t="shared" si="0"/>
        <v>#REF!</v>
      </c>
      <c r="N17" s="88" t="e">
        <f t="shared" si="1"/>
        <v>#REF!</v>
      </c>
      <c r="O17" s="190"/>
      <c r="P17" s="88" t="e">
        <f t="shared" si="2"/>
        <v>#REF!</v>
      </c>
      <c r="Q17" s="190"/>
      <c r="R17" s="190"/>
      <c r="S17" s="191"/>
      <c r="T17" s="191"/>
      <c r="U17" s="190"/>
      <c r="V17" s="190"/>
      <c r="W17" s="190"/>
      <c r="X17" s="190"/>
      <c r="Y17" s="190"/>
      <c r="Z17" s="190"/>
      <c r="AA17" s="90"/>
      <c r="AB17" s="90"/>
      <c r="AF17" s="78" t="s">
        <v>71</v>
      </c>
      <c r="AG17" s="78" t="s">
        <v>107</v>
      </c>
      <c r="AH17" s="78" t="s">
        <v>158</v>
      </c>
      <c r="AJ17" s="83" t="s">
        <v>252</v>
      </c>
      <c r="AK17" s="74"/>
      <c r="AL17" s="74"/>
      <c r="AM17" s="74"/>
      <c r="AN17" s="74"/>
      <c r="AO17" s="86"/>
      <c r="AP17" s="96"/>
      <c r="AQ17" s="86"/>
      <c r="AR17" s="97"/>
      <c r="AS17" s="97"/>
      <c r="AT17" s="97"/>
      <c r="AU17" s="97"/>
      <c r="AV17" s="97"/>
      <c r="AW17" s="86"/>
      <c r="AX17" s="86"/>
    </row>
    <row r="18" spans="1:50" ht="42" hidden="1" customHeight="1" x14ac:dyDescent="0.2">
      <c r="A18" s="87" t="e">
        <f>'2 CONTEXTO E IDENTIFICACIÓN'!#REF!</f>
        <v>#REF!</v>
      </c>
      <c r="B18" s="88" t="e">
        <f>+'2 CONTEXTO E IDENTIFICACIÓN'!#REF!</f>
        <v>#REF!</v>
      </c>
      <c r="C18" s="123" t="e">
        <f>+'3 PROBABIL E IMPACTO INHERENTE'!#REF!</f>
        <v>#REF!</v>
      </c>
      <c r="D18" s="123" t="e">
        <f>+'3 PROBABIL E IMPACTO INHERENTE'!#REF!</f>
        <v>#REF!</v>
      </c>
      <c r="E18" s="118">
        <f>+'4 MAPA CALOR INHERENTE'!C18</f>
        <v>0</v>
      </c>
      <c r="F18" s="118">
        <f>+'4 MAPA CALOR INHERENTE'!D18</f>
        <v>0</v>
      </c>
      <c r="G18" s="88" t="str">
        <f>+'4 MAPA CALOR INHERENTE'!E18</f>
        <v/>
      </c>
      <c r="H18" s="117" t="e">
        <f>+'5 VALORACIÓN DEL CONTROL'!#REF!</f>
        <v>#REF!</v>
      </c>
      <c r="I18" s="89" t="e">
        <f>+'5 VALORACIÓN DEL CONTROL'!#REF!</f>
        <v>#REF!</v>
      </c>
      <c r="J18" s="118" t="e">
        <f t="shared" si="3"/>
        <v>#REF!</v>
      </c>
      <c r="K18" s="118" t="e">
        <f t="shared" si="4"/>
        <v>#REF!</v>
      </c>
      <c r="L18" s="88" t="e">
        <f t="shared" si="5"/>
        <v>#REF!</v>
      </c>
      <c r="M18" s="88" t="e">
        <f t="shared" si="0"/>
        <v>#REF!</v>
      </c>
      <c r="N18" s="88" t="e">
        <f t="shared" si="1"/>
        <v>#REF!</v>
      </c>
      <c r="O18" s="190"/>
      <c r="P18" s="88" t="e">
        <f t="shared" si="2"/>
        <v>#REF!</v>
      </c>
      <c r="Q18" s="190"/>
      <c r="R18" s="190"/>
      <c r="S18" s="191"/>
      <c r="T18" s="191"/>
      <c r="U18" s="190"/>
      <c r="V18" s="190"/>
      <c r="W18" s="190"/>
      <c r="X18" s="190"/>
      <c r="Y18" s="190"/>
      <c r="Z18" s="190"/>
      <c r="AA18" s="90"/>
      <c r="AB18" s="90"/>
      <c r="AF18" s="108" t="s">
        <v>67</v>
      </c>
      <c r="AG18" s="83" t="s">
        <v>252</v>
      </c>
      <c r="AH18" s="83" t="s">
        <v>159</v>
      </c>
      <c r="AI18" s="74"/>
      <c r="AJ18" s="267" t="s">
        <v>250</v>
      </c>
      <c r="AM18" s="74"/>
      <c r="AN18" s="74"/>
      <c r="AO18" s="86"/>
      <c r="AP18" s="86"/>
      <c r="AQ18" s="86"/>
      <c r="AR18" s="94"/>
      <c r="AS18" s="94"/>
      <c r="AT18" s="94"/>
      <c r="AU18" s="94"/>
      <c r="AV18" s="94"/>
      <c r="AW18" s="86"/>
      <c r="AX18" s="86"/>
    </row>
    <row r="19" spans="1:50" ht="42" hidden="1" customHeight="1" x14ac:dyDescent="0.2">
      <c r="A19" s="87" t="e">
        <f>'2 CONTEXTO E IDENTIFICACIÓN'!#REF!</f>
        <v>#REF!</v>
      </c>
      <c r="B19" s="88" t="e">
        <f>+'2 CONTEXTO E IDENTIFICACIÓN'!#REF!</f>
        <v>#REF!</v>
      </c>
      <c r="C19" s="123" t="e">
        <f>+'3 PROBABIL E IMPACTO INHERENTE'!#REF!</f>
        <v>#REF!</v>
      </c>
      <c r="D19" s="123" t="e">
        <f>+'3 PROBABIL E IMPACTO INHERENTE'!#REF!</f>
        <v>#REF!</v>
      </c>
      <c r="E19" s="118">
        <f>+'4 MAPA CALOR INHERENTE'!C19</f>
        <v>0</v>
      </c>
      <c r="F19" s="118">
        <f>+'4 MAPA CALOR INHERENTE'!D19</f>
        <v>0</v>
      </c>
      <c r="G19" s="88" t="str">
        <f>+'4 MAPA CALOR INHERENTE'!E19</f>
        <v/>
      </c>
      <c r="H19" s="117" t="e">
        <f>+'5 VALORACIÓN DEL CONTROL'!#REF!</f>
        <v>#REF!</v>
      </c>
      <c r="I19" s="89" t="e">
        <f>+'5 VALORACIÓN DEL CONTROL'!#REF!</f>
        <v>#REF!</v>
      </c>
      <c r="J19" s="118" t="e">
        <f t="shared" si="3"/>
        <v>#REF!</v>
      </c>
      <c r="K19" s="118" t="e">
        <f t="shared" si="4"/>
        <v>#REF!</v>
      </c>
      <c r="L19" s="88" t="e">
        <f t="shared" si="5"/>
        <v>#REF!</v>
      </c>
      <c r="M19" s="88" t="e">
        <f t="shared" si="0"/>
        <v>#REF!</v>
      </c>
      <c r="N19" s="88" t="e">
        <f t="shared" si="1"/>
        <v>#REF!</v>
      </c>
      <c r="O19" s="190"/>
      <c r="P19" s="88" t="e">
        <f t="shared" si="2"/>
        <v>#REF!</v>
      </c>
      <c r="Q19" s="190"/>
      <c r="R19" s="190"/>
      <c r="S19" s="191"/>
      <c r="T19" s="191"/>
      <c r="U19" s="190"/>
      <c r="V19" s="190"/>
      <c r="W19" s="190"/>
      <c r="X19" s="190"/>
      <c r="Y19" s="190"/>
      <c r="Z19" s="190"/>
      <c r="AA19" s="90"/>
      <c r="AB19" s="90"/>
      <c r="AF19" s="91" t="s">
        <v>68</v>
      </c>
      <c r="AG19" s="83" t="s">
        <v>252</v>
      </c>
      <c r="AH19" s="83" t="s">
        <v>159</v>
      </c>
      <c r="AI19" s="74"/>
      <c r="AJ19" s="267" t="s">
        <v>251</v>
      </c>
      <c r="AK19" s="74"/>
      <c r="AL19" s="74"/>
      <c r="AM19" s="74"/>
      <c r="AN19" s="74"/>
      <c r="AO19" s="86"/>
      <c r="AP19" s="86"/>
      <c r="AQ19" s="86"/>
      <c r="AR19" s="94"/>
      <c r="AS19" s="94"/>
      <c r="AT19" s="94"/>
      <c r="AU19" s="94"/>
      <c r="AV19" s="94"/>
      <c r="AW19" s="86"/>
      <c r="AX19" s="86"/>
    </row>
    <row r="20" spans="1:50" ht="42" hidden="1" customHeight="1" x14ac:dyDescent="0.2">
      <c r="A20" s="87" t="e">
        <f>'2 CONTEXTO E IDENTIFICACIÓN'!#REF!</f>
        <v>#REF!</v>
      </c>
      <c r="B20" s="88" t="e">
        <f>+'2 CONTEXTO E IDENTIFICACIÓN'!#REF!</f>
        <v>#REF!</v>
      </c>
      <c r="C20" s="123" t="e">
        <f>+'3 PROBABIL E IMPACTO INHERENTE'!#REF!</f>
        <v>#REF!</v>
      </c>
      <c r="D20" s="123" t="e">
        <f>+'3 PROBABIL E IMPACTO INHERENTE'!#REF!</f>
        <v>#REF!</v>
      </c>
      <c r="E20" s="118">
        <f>+'4 MAPA CALOR INHERENTE'!C20</f>
        <v>0</v>
      </c>
      <c r="F20" s="118">
        <f>+'4 MAPA CALOR INHERENTE'!D20</f>
        <v>0</v>
      </c>
      <c r="G20" s="88" t="str">
        <f>+'4 MAPA CALOR INHERENTE'!E20</f>
        <v/>
      </c>
      <c r="H20" s="117" t="e">
        <f>+'5 VALORACIÓN DEL CONTROL'!#REF!</f>
        <v>#REF!</v>
      </c>
      <c r="I20" s="89" t="e">
        <f>+'5 VALORACIÓN DEL CONTROL'!#REF!</f>
        <v>#REF!</v>
      </c>
      <c r="J20" s="118" t="e">
        <f t="shared" si="3"/>
        <v>#REF!</v>
      </c>
      <c r="K20" s="118" t="e">
        <f t="shared" si="4"/>
        <v>#REF!</v>
      </c>
      <c r="L20" s="88" t="e">
        <f t="shared" si="5"/>
        <v>#REF!</v>
      </c>
      <c r="M20" s="88" t="e">
        <f t="shared" si="0"/>
        <v>#REF!</v>
      </c>
      <c r="N20" s="88" t="e">
        <f t="shared" si="1"/>
        <v>#REF!</v>
      </c>
      <c r="O20" s="190"/>
      <c r="P20" s="88" t="e">
        <f t="shared" si="2"/>
        <v>#REF!</v>
      </c>
      <c r="Q20" s="190"/>
      <c r="R20" s="190"/>
      <c r="S20" s="191"/>
      <c r="T20" s="191"/>
      <c r="U20" s="190"/>
      <c r="V20" s="190"/>
      <c r="W20" s="190"/>
      <c r="X20" s="190"/>
      <c r="Y20" s="190"/>
      <c r="Z20" s="190"/>
      <c r="AA20" s="90"/>
      <c r="AB20" s="90"/>
      <c r="AE20" s="109"/>
      <c r="AF20" s="95" t="s">
        <v>5</v>
      </c>
      <c r="AG20" s="83" t="s">
        <v>252</v>
      </c>
      <c r="AH20" s="83" t="s">
        <v>159</v>
      </c>
      <c r="AI20" s="109"/>
      <c r="AJ20" s="267" t="s">
        <v>112</v>
      </c>
      <c r="AK20" s="109"/>
      <c r="AL20" s="109"/>
      <c r="AM20" s="109"/>
      <c r="AN20" s="109"/>
      <c r="AO20" s="86"/>
      <c r="AP20" s="86"/>
      <c r="AQ20" s="110"/>
      <c r="AR20" s="110"/>
      <c r="AS20" s="110"/>
      <c r="AT20" s="110"/>
      <c r="AU20" s="110"/>
      <c r="AV20" s="110"/>
      <c r="AW20" s="86"/>
      <c r="AX20" s="86"/>
    </row>
    <row r="21" spans="1:50" ht="42" hidden="1" customHeight="1" x14ac:dyDescent="0.2">
      <c r="A21" s="87" t="e">
        <f>'2 CONTEXTO E IDENTIFICACIÓN'!#REF!</f>
        <v>#REF!</v>
      </c>
      <c r="B21" s="88" t="e">
        <f>+'2 CONTEXTO E IDENTIFICACIÓN'!#REF!</f>
        <v>#REF!</v>
      </c>
      <c r="C21" s="123" t="e">
        <f>+'3 PROBABIL E IMPACTO INHERENTE'!#REF!</f>
        <v>#REF!</v>
      </c>
      <c r="D21" s="123" t="e">
        <f>+'3 PROBABIL E IMPACTO INHERENTE'!#REF!</f>
        <v>#REF!</v>
      </c>
      <c r="E21" s="118">
        <f>+'4 MAPA CALOR INHERENTE'!C21</f>
        <v>0</v>
      </c>
      <c r="F21" s="118">
        <f>+'4 MAPA CALOR INHERENTE'!D21</f>
        <v>0</v>
      </c>
      <c r="G21" s="88" t="str">
        <f>+'4 MAPA CALOR INHERENTE'!E21</f>
        <v/>
      </c>
      <c r="H21" s="117" t="e">
        <f>+'5 VALORACIÓN DEL CONTROL'!#REF!</f>
        <v>#REF!</v>
      </c>
      <c r="I21" s="89" t="e">
        <f>+'5 VALORACIÓN DEL CONTROL'!#REF!</f>
        <v>#REF!</v>
      </c>
      <c r="J21" s="118" t="e">
        <f t="shared" si="3"/>
        <v>#REF!</v>
      </c>
      <c r="K21" s="118" t="e">
        <f t="shared" si="4"/>
        <v>#REF!</v>
      </c>
      <c r="L21" s="88" t="e">
        <f t="shared" si="5"/>
        <v>#REF!</v>
      </c>
      <c r="M21" s="88" t="e">
        <f t="shared" si="0"/>
        <v>#REF!</v>
      </c>
      <c r="N21" s="88" t="e">
        <f t="shared" si="1"/>
        <v>#REF!</v>
      </c>
      <c r="O21" s="190"/>
      <c r="P21" s="88" t="e">
        <f t="shared" si="2"/>
        <v>#REF!</v>
      </c>
      <c r="Q21" s="190"/>
      <c r="R21" s="190"/>
      <c r="S21" s="191"/>
      <c r="T21" s="191"/>
      <c r="U21" s="190"/>
      <c r="V21" s="190"/>
      <c r="W21" s="190"/>
      <c r="X21" s="190"/>
      <c r="Y21" s="190"/>
      <c r="Z21" s="190"/>
      <c r="AA21" s="90"/>
      <c r="AB21" s="90"/>
      <c r="AE21" s="109"/>
      <c r="AF21" s="99" t="s">
        <v>69</v>
      </c>
      <c r="AG21" s="83" t="s">
        <v>111</v>
      </c>
      <c r="AH21" s="83" t="s">
        <v>160</v>
      </c>
      <c r="AM21" s="109"/>
      <c r="AN21" s="109"/>
      <c r="AO21" s="86"/>
      <c r="AP21" s="86"/>
      <c r="AQ21" s="86"/>
      <c r="AR21" s="94"/>
      <c r="AS21" s="94"/>
      <c r="AT21" s="94"/>
      <c r="AU21" s="94"/>
      <c r="AV21" s="94"/>
      <c r="AW21" s="86"/>
      <c r="AX21" s="86"/>
    </row>
    <row r="22" spans="1:50" ht="42" hidden="1" customHeight="1" x14ac:dyDescent="0.2">
      <c r="A22" s="87" t="e">
        <f>'2 CONTEXTO E IDENTIFICACIÓN'!#REF!</f>
        <v>#REF!</v>
      </c>
      <c r="B22" s="88" t="e">
        <f>+'2 CONTEXTO E IDENTIFICACIÓN'!#REF!</f>
        <v>#REF!</v>
      </c>
      <c r="C22" s="123" t="e">
        <f>+'3 PROBABIL E IMPACTO INHERENTE'!#REF!</f>
        <v>#REF!</v>
      </c>
      <c r="D22" s="123" t="e">
        <f>+'3 PROBABIL E IMPACTO INHERENTE'!#REF!</f>
        <v>#REF!</v>
      </c>
      <c r="E22" s="118" t="e">
        <f>+'4 MAPA CALOR INHERENTE'!#REF!</f>
        <v>#REF!</v>
      </c>
      <c r="F22" s="118" t="e">
        <f>+'4 MAPA CALOR INHERENTE'!#REF!</f>
        <v>#REF!</v>
      </c>
      <c r="G22" s="88" t="e">
        <f>+'4 MAPA CALOR INHERENTE'!#REF!</f>
        <v>#REF!</v>
      </c>
      <c r="H22" s="117" t="e">
        <f>+'5 VALORACIÓN DEL CONTROL'!#REF!</f>
        <v>#REF!</v>
      </c>
      <c r="I22" s="89" t="e">
        <f>+'5 VALORACIÓN DEL CONTROL'!#REF!</f>
        <v>#REF!</v>
      </c>
      <c r="J22" s="118" t="e">
        <f t="shared" si="3"/>
        <v>#REF!</v>
      </c>
      <c r="K22" s="118" t="e">
        <f t="shared" si="4"/>
        <v>#REF!</v>
      </c>
      <c r="L22" s="88" t="e">
        <f t="shared" si="5"/>
        <v>#REF!</v>
      </c>
      <c r="M22" s="88" t="e">
        <f t="shared" si="0"/>
        <v>#REF!</v>
      </c>
      <c r="N22" s="88" t="e">
        <f t="shared" si="1"/>
        <v>#REF!</v>
      </c>
      <c r="O22" s="190"/>
      <c r="P22" s="88" t="e">
        <f t="shared" si="2"/>
        <v>#REF!</v>
      </c>
      <c r="Q22" s="190"/>
      <c r="R22" s="190"/>
      <c r="S22" s="191"/>
      <c r="T22" s="191"/>
      <c r="U22" s="190"/>
      <c r="V22" s="190"/>
      <c r="W22" s="190"/>
      <c r="X22" s="190"/>
      <c r="Y22" s="190"/>
      <c r="Z22" s="190"/>
      <c r="AA22" s="90"/>
      <c r="AB22" s="90"/>
      <c r="AC22" s="111"/>
      <c r="AD22" s="111"/>
      <c r="AE22" s="109"/>
      <c r="AF22" s="173"/>
      <c r="AM22" s="109"/>
      <c r="AN22" s="109"/>
      <c r="AO22" s="86"/>
      <c r="AP22" s="86"/>
      <c r="AQ22" s="86"/>
      <c r="AR22" s="94"/>
      <c r="AS22" s="94"/>
      <c r="AT22" s="94"/>
      <c r="AU22" s="94"/>
      <c r="AV22" s="94"/>
      <c r="AW22" s="86"/>
      <c r="AX22" s="86"/>
    </row>
    <row r="23" spans="1:50" ht="42" hidden="1" customHeight="1" x14ac:dyDescent="0.2">
      <c r="A23" s="87" t="e">
        <f>'2 CONTEXTO E IDENTIFICACIÓN'!#REF!</f>
        <v>#REF!</v>
      </c>
      <c r="B23" s="88" t="e">
        <f>+'2 CONTEXTO E IDENTIFICACIÓN'!#REF!</f>
        <v>#REF!</v>
      </c>
      <c r="C23" s="123" t="e">
        <f>+'3 PROBABIL E IMPACTO INHERENTE'!#REF!</f>
        <v>#REF!</v>
      </c>
      <c r="D23" s="123" t="e">
        <f>+'3 PROBABIL E IMPACTO INHERENTE'!#REF!</f>
        <v>#REF!</v>
      </c>
      <c r="E23" s="118" t="e">
        <f>+'4 MAPA CALOR INHERENTE'!#REF!</f>
        <v>#REF!</v>
      </c>
      <c r="F23" s="118" t="e">
        <f>+'4 MAPA CALOR INHERENTE'!#REF!</f>
        <v>#REF!</v>
      </c>
      <c r="G23" s="88" t="e">
        <f>+'4 MAPA CALOR INHERENTE'!#REF!</f>
        <v>#REF!</v>
      </c>
      <c r="H23" s="117" t="e">
        <f>+'5 VALORACIÓN DEL CONTROL'!#REF!</f>
        <v>#REF!</v>
      </c>
      <c r="I23" s="89" t="e">
        <f>+'5 VALORACIÓN DEL CONTROL'!#REF!</f>
        <v>#REF!</v>
      </c>
      <c r="J23" s="118" t="e">
        <f t="shared" si="3"/>
        <v>#REF!</v>
      </c>
      <c r="K23" s="118" t="e">
        <f t="shared" si="4"/>
        <v>#REF!</v>
      </c>
      <c r="L23" s="88" t="e">
        <f t="shared" si="5"/>
        <v>#REF!</v>
      </c>
      <c r="M23" s="88" t="e">
        <f t="shared" si="0"/>
        <v>#REF!</v>
      </c>
      <c r="N23" s="88" t="e">
        <f t="shared" si="1"/>
        <v>#REF!</v>
      </c>
      <c r="O23" s="190"/>
      <c r="P23" s="88" t="e">
        <f t="shared" si="2"/>
        <v>#REF!</v>
      </c>
      <c r="Q23" s="190"/>
      <c r="R23" s="190"/>
      <c r="S23" s="191"/>
      <c r="T23" s="191"/>
      <c r="U23" s="190"/>
      <c r="V23" s="190"/>
      <c r="W23" s="190"/>
      <c r="X23" s="190"/>
      <c r="Y23" s="190"/>
      <c r="Z23" s="190"/>
      <c r="AA23" s="90"/>
      <c r="AB23" s="90"/>
      <c r="AC23" s="111"/>
      <c r="AD23" s="111"/>
      <c r="AE23" s="112"/>
      <c r="AM23" s="109"/>
      <c r="AN23" s="109"/>
      <c r="AO23" s="86"/>
      <c r="AP23" s="107"/>
      <c r="AQ23" s="107"/>
      <c r="AR23" s="107"/>
      <c r="AS23" s="107"/>
      <c r="AT23" s="107"/>
      <c r="AU23" s="107"/>
      <c r="AV23" s="94"/>
      <c r="AW23" s="86"/>
      <c r="AX23" s="86"/>
    </row>
    <row r="24" spans="1:50" ht="42" hidden="1" customHeight="1" x14ac:dyDescent="0.2">
      <c r="A24" s="87" t="e">
        <f>'2 CONTEXTO E IDENTIFICACIÓN'!#REF!</f>
        <v>#REF!</v>
      </c>
      <c r="B24" s="88" t="e">
        <f>+'2 CONTEXTO E IDENTIFICACIÓN'!#REF!</f>
        <v>#REF!</v>
      </c>
      <c r="C24" s="123" t="e">
        <f>+'3 PROBABIL E IMPACTO INHERENTE'!#REF!</f>
        <v>#REF!</v>
      </c>
      <c r="D24" s="123" t="e">
        <f>+'3 PROBABIL E IMPACTO INHERENTE'!#REF!</f>
        <v>#REF!</v>
      </c>
      <c r="E24" s="118" t="e">
        <f>+'4 MAPA CALOR INHERENTE'!#REF!</f>
        <v>#REF!</v>
      </c>
      <c r="F24" s="118" t="e">
        <f>+'4 MAPA CALOR INHERENTE'!#REF!</f>
        <v>#REF!</v>
      </c>
      <c r="G24" s="88" t="e">
        <f>+'4 MAPA CALOR INHERENTE'!#REF!</f>
        <v>#REF!</v>
      </c>
      <c r="H24" s="117" t="e">
        <f>+'5 VALORACIÓN DEL CONTROL'!#REF!</f>
        <v>#REF!</v>
      </c>
      <c r="I24" s="89" t="e">
        <f>+'5 VALORACIÓN DEL CONTROL'!#REF!</f>
        <v>#REF!</v>
      </c>
      <c r="J24" s="118" t="e">
        <f t="shared" si="3"/>
        <v>#REF!</v>
      </c>
      <c r="K24" s="118" t="e">
        <f t="shared" si="4"/>
        <v>#REF!</v>
      </c>
      <c r="L24" s="88" t="e">
        <f t="shared" si="5"/>
        <v>#REF!</v>
      </c>
      <c r="M24" s="88" t="e">
        <f t="shared" si="0"/>
        <v>#REF!</v>
      </c>
      <c r="N24" s="88" t="e">
        <f t="shared" si="1"/>
        <v>#REF!</v>
      </c>
      <c r="O24" s="190"/>
      <c r="P24" s="88" t="e">
        <f t="shared" si="2"/>
        <v>#REF!</v>
      </c>
      <c r="Q24" s="190"/>
      <c r="R24" s="190"/>
      <c r="S24" s="191"/>
      <c r="T24" s="191"/>
      <c r="U24" s="190"/>
      <c r="V24" s="190"/>
      <c r="W24" s="190"/>
      <c r="X24" s="190"/>
      <c r="Y24" s="190"/>
      <c r="Z24" s="190"/>
      <c r="AA24" s="90"/>
      <c r="AB24" s="90"/>
      <c r="AC24" s="111"/>
      <c r="AD24" s="111"/>
      <c r="AO24" s="86"/>
      <c r="AP24" s="113"/>
      <c r="AQ24" s="113"/>
      <c r="AR24" s="113"/>
      <c r="AS24" s="113"/>
      <c r="AT24" s="113"/>
      <c r="AU24" s="113"/>
      <c r="AV24" s="94"/>
      <c r="AW24" s="86"/>
      <c r="AX24" s="86"/>
    </row>
    <row r="25" spans="1:50" ht="42" hidden="1" customHeight="1" x14ac:dyDescent="0.2">
      <c r="A25" s="87" t="e">
        <f>'2 CONTEXTO E IDENTIFICACIÓN'!#REF!</f>
        <v>#REF!</v>
      </c>
      <c r="B25" s="88" t="e">
        <f>+'2 CONTEXTO E IDENTIFICACIÓN'!#REF!</f>
        <v>#REF!</v>
      </c>
      <c r="C25" s="123" t="e">
        <f>+'3 PROBABIL E IMPACTO INHERENTE'!#REF!</f>
        <v>#REF!</v>
      </c>
      <c r="D25" s="123" t="e">
        <f>+'3 PROBABIL E IMPACTO INHERENTE'!#REF!</f>
        <v>#REF!</v>
      </c>
      <c r="E25" s="118" t="e">
        <f>+'4 MAPA CALOR INHERENTE'!#REF!</f>
        <v>#REF!</v>
      </c>
      <c r="F25" s="118" t="e">
        <f>+'4 MAPA CALOR INHERENTE'!#REF!</f>
        <v>#REF!</v>
      </c>
      <c r="G25" s="88" t="e">
        <f>+'4 MAPA CALOR INHERENTE'!#REF!</f>
        <v>#REF!</v>
      </c>
      <c r="H25" s="117" t="e">
        <f>+'5 VALORACIÓN DEL CONTROL'!#REF!</f>
        <v>#REF!</v>
      </c>
      <c r="I25" s="89" t="e">
        <f>+'5 VALORACIÓN DEL CONTROL'!#REF!</f>
        <v>#REF!</v>
      </c>
      <c r="J25" s="118" t="e">
        <f t="shared" si="3"/>
        <v>#REF!</v>
      </c>
      <c r="K25" s="118" t="e">
        <f t="shared" si="4"/>
        <v>#REF!</v>
      </c>
      <c r="L25" s="88" t="e">
        <f t="shared" si="5"/>
        <v>#REF!</v>
      </c>
      <c r="M25" s="88" t="e">
        <f t="shared" si="0"/>
        <v>#REF!</v>
      </c>
      <c r="N25" s="88" t="e">
        <f t="shared" si="1"/>
        <v>#REF!</v>
      </c>
      <c r="O25" s="190"/>
      <c r="P25" s="88" t="e">
        <f t="shared" si="2"/>
        <v>#REF!</v>
      </c>
      <c r="Q25" s="190"/>
      <c r="R25" s="190"/>
      <c r="S25" s="191"/>
      <c r="T25" s="191"/>
      <c r="U25" s="190"/>
      <c r="V25" s="190"/>
      <c r="W25" s="190"/>
      <c r="X25" s="190"/>
      <c r="Y25" s="190"/>
      <c r="Z25" s="190"/>
      <c r="AA25" s="90"/>
      <c r="AB25" s="90"/>
      <c r="AC25" s="111"/>
      <c r="AD25" s="111"/>
      <c r="AO25" s="86"/>
      <c r="AP25" s="107"/>
      <c r="AQ25" s="107"/>
      <c r="AR25" s="107"/>
      <c r="AS25" s="107"/>
      <c r="AT25" s="107"/>
      <c r="AU25" s="107"/>
      <c r="AV25" s="94"/>
      <c r="AW25" s="86"/>
      <c r="AX25" s="86"/>
    </row>
    <row r="26" spans="1:50" ht="42" hidden="1" customHeight="1" x14ac:dyDescent="0.2">
      <c r="A26" s="87" t="e">
        <f>'2 CONTEXTO E IDENTIFICACIÓN'!#REF!</f>
        <v>#REF!</v>
      </c>
      <c r="B26" s="88" t="e">
        <f>+'2 CONTEXTO E IDENTIFICACIÓN'!#REF!</f>
        <v>#REF!</v>
      </c>
      <c r="C26" s="123" t="e">
        <f>+'3 PROBABIL E IMPACTO INHERENTE'!#REF!</f>
        <v>#REF!</v>
      </c>
      <c r="D26" s="123" t="e">
        <f>+'3 PROBABIL E IMPACTO INHERENTE'!#REF!</f>
        <v>#REF!</v>
      </c>
      <c r="E26" s="118" t="e">
        <f>+'4 MAPA CALOR INHERENTE'!#REF!</f>
        <v>#REF!</v>
      </c>
      <c r="F26" s="118" t="e">
        <f>+'4 MAPA CALOR INHERENTE'!#REF!</f>
        <v>#REF!</v>
      </c>
      <c r="G26" s="88" t="e">
        <f>+'4 MAPA CALOR INHERENTE'!#REF!</f>
        <v>#REF!</v>
      </c>
      <c r="H26" s="117" t="e">
        <f>+'5 VALORACIÓN DEL CONTROL'!#REF!</f>
        <v>#REF!</v>
      </c>
      <c r="I26" s="89" t="e">
        <f>+'5 VALORACIÓN DEL CONTROL'!#REF!</f>
        <v>#REF!</v>
      </c>
      <c r="J26" s="118" t="e">
        <f t="shared" si="3"/>
        <v>#REF!</v>
      </c>
      <c r="K26" s="118" t="e">
        <f t="shared" si="4"/>
        <v>#REF!</v>
      </c>
      <c r="L26" s="88" t="e">
        <f t="shared" si="5"/>
        <v>#REF!</v>
      </c>
      <c r="M26" s="88" t="e">
        <f t="shared" si="0"/>
        <v>#REF!</v>
      </c>
      <c r="N26" s="88" t="e">
        <f t="shared" si="1"/>
        <v>#REF!</v>
      </c>
      <c r="O26" s="190"/>
      <c r="P26" s="88" t="e">
        <f t="shared" si="2"/>
        <v>#REF!</v>
      </c>
      <c r="Q26" s="190"/>
      <c r="R26" s="190"/>
      <c r="S26" s="191"/>
      <c r="T26" s="191"/>
      <c r="U26" s="190"/>
      <c r="V26" s="190"/>
      <c r="W26" s="190"/>
      <c r="X26" s="190"/>
      <c r="Y26" s="190"/>
      <c r="Z26" s="190"/>
      <c r="AA26" s="90"/>
      <c r="AB26" s="90"/>
      <c r="AO26" s="86"/>
      <c r="AP26" s="107"/>
      <c r="AQ26" s="107"/>
      <c r="AR26" s="107"/>
      <c r="AS26" s="107"/>
      <c r="AT26" s="107"/>
      <c r="AU26" s="107"/>
      <c r="AV26" s="94"/>
      <c r="AW26" s="86"/>
      <c r="AX26" s="86"/>
    </row>
    <row r="27" spans="1:50" ht="42" hidden="1" customHeight="1" x14ac:dyDescent="0.25">
      <c r="A27" s="87" t="e">
        <f>'2 CONTEXTO E IDENTIFICACIÓN'!#REF!</f>
        <v>#REF!</v>
      </c>
      <c r="B27" s="88" t="e">
        <f>+'2 CONTEXTO E IDENTIFICACIÓN'!#REF!</f>
        <v>#REF!</v>
      </c>
      <c r="C27" s="123" t="e">
        <f>+'3 PROBABIL E IMPACTO INHERENTE'!#REF!</f>
        <v>#REF!</v>
      </c>
      <c r="D27" s="123" t="e">
        <f>+'3 PROBABIL E IMPACTO INHERENTE'!#REF!</f>
        <v>#REF!</v>
      </c>
      <c r="E27" s="118" t="e">
        <f>+'4 MAPA CALOR INHERENTE'!#REF!</f>
        <v>#REF!</v>
      </c>
      <c r="F27" s="118" t="e">
        <f>+'4 MAPA CALOR INHERENTE'!#REF!</f>
        <v>#REF!</v>
      </c>
      <c r="G27" s="88" t="e">
        <f>+'4 MAPA CALOR INHERENTE'!#REF!</f>
        <v>#REF!</v>
      </c>
      <c r="H27" s="117" t="e">
        <f>+'5 VALORACIÓN DEL CONTROL'!#REF!</f>
        <v>#REF!</v>
      </c>
      <c r="I27" s="89" t="e">
        <f>+'5 VALORACIÓN DEL CONTROL'!#REF!</f>
        <v>#REF!</v>
      </c>
      <c r="J27" s="118" t="e">
        <f t="shared" si="3"/>
        <v>#REF!</v>
      </c>
      <c r="K27" s="118" t="e">
        <f t="shared" si="4"/>
        <v>#REF!</v>
      </c>
      <c r="L27" s="88" t="e">
        <f t="shared" si="5"/>
        <v>#REF!</v>
      </c>
      <c r="M27" s="88" t="e">
        <f t="shared" si="0"/>
        <v>#REF!</v>
      </c>
      <c r="N27" s="88" t="e">
        <f t="shared" si="1"/>
        <v>#REF!</v>
      </c>
      <c r="O27" s="190"/>
      <c r="P27" s="88" t="e">
        <f t="shared" si="2"/>
        <v>#REF!</v>
      </c>
      <c r="Q27" s="190"/>
      <c r="R27" s="190"/>
      <c r="S27" s="191"/>
      <c r="T27" s="191"/>
      <c r="U27" s="190"/>
      <c r="V27" s="190"/>
      <c r="W27" s="190"/>
      <c r="X27" s="190"/>
      <c r="Y27" s="190"/>
      <c r="Z27" s="190"/>
      <c r="AA27" s="90"/>
      <c r="AB27" s="90"/>
    </row>
    <row r="28" spans="1:50" ht="42" hidden="1" customHeight="1" x14ac:dyDescent="0.25">
      <c r="A28" s="87" t="e">
        <f>'2 CONTEXTO E IDENTIFICACIÓN'!#REF!</f>
        <v>#REF!</v>
      </c>
      <c r="B28" s="88" t="e">
        <f>+'2 CONTEXTO E IDENTIFICACIÓN'!#REF!</f>
        <v>#REF!</v>
      </c>
      <c r="C28" s="123" t="e">
        <f>+'3 PROBABIL E IMPACTO INHERENTE'!#REF!</f>
        <v>#REF!</v>
      </c>
      <c r="D28" s="123" t="e">
        <f>+'3 PROBABIL E IMPACTO INHERENTE'!#REF!</f>
        <v>#REF!</v>
      </c>
      <c r="E28" s="118" t="e">
        <f>+'4 MAPA CALOR INHERENTE'!#REF!</f>
        <v>#REF!</v>
      </c>
      <c r="F28" s="118" t="e">
        <f>+'4 MAPA CALOR INHERENTE'!#REF!</f>
        <v>#REF!</v>
      </c>
      <c r="G28" s="88" t="e">
        <f>+'4 MAPA CALOR INHERENTE'!#REF!</f>
        <v>#REF!</v>
      </c>
      <c r="H28" s="117" t="e">
        <f>+'5 VALORACIÓN DEL CONTROL'!#REF!</f>
        <v>#REF!</v>
      </c>
      <c r="I28" s="89" t="e">
        <f>+'5 VALORACIÓN DEL CONTROL'!#REF!</f>
        <v>#REF!</v>
      </c>
      <c r="J28" s="118" t="e">
        <f t="shared" si="3"/>
        <v>#REF!</v>
      </c>
      <c r="K28" s="118" t="e">
        <f t="shared" si="4"/>
        <v>#REF!</v>
      </c>
      <c r="L28" s="88" t="e">
        <f t="shared" si="5"/>
        <v>#REF!</v>
      </c>
      <c r="M28" s="88" t="e">
        <f t="shared" si="0"/>
        <v>#REF!</v>
      </c>
      <c r="N28" s="88" t="e">
        <f t="shared" si="1"/>
        <v>#REF!</v>
      </c>
      <c r="O28" s="190"/>
      <c r="P28" s="88" t="e">
        <f t="shared" si="2"/>
        <v>#REF!</v>
      </c>
      <c r="Q28" s="190"/>
      <c r="R28" s="190"/>
      <c r="S28" s="191"/>
      <c r="T28" s="191"/>
      <c r="U28" s="190"/>
      <c r="V28" s="190"/>
      <c r="W28" s="190"/>
      <c r="X28" s="190"/>
      <c r="Y28" s="190"/>
      <c r="Z28" s="190"/>
      <c r="AA28" s="90"/>
      <c r="AB28" s="90"/>
    </row>
    <row r="29" spans="1:50" ht="42" hidden="1" customHeight="1" x14ac:dyDescent="0.25">
      <c r="A29" s="87" t="e">
        <f>'2 CONTEXTO E IDENTIFICACIÓN'!#REF!</f>
        <v>#REF!</v>
      </c>
      <c r="B29" s="88" t="e">
        <f>+'2 CONTEXTO E IDENTIFICACIÓN'!#REF!</f>
        <v>#REF!</v>
      </c>
      <c r="C29" s="123" t="e">
        <f>+'3 PROBABIL E IMPACTO INHERENTE'!#REF!</f>
        <v>#REF!</v>
      </c>
      <c r="D29" s="123" t="e">
        <f>+'3 PROBABIL E IMPACTO INHERENTE'!#REF!</f>
        <v>#REF!</v>
      </c>
      <c r="E29" s="118" t="e">
        <f>+'4 MAPA CALOR INHERENTE'!#REF!</f>
        <v>#REF!</v>
      </c>
      <c r="F29" s="118" t="e">
        <f>+'4 MAPA CALOR INHERENTE'!#REF!</f>
        <v>#REF!</v>
      </c>
      <c r="G29" s="88" t="e">
        <f>+'4 MAPA CALOR INHERENTE'!#REF!</f>
        <v>#REF!</v>
      </c>
      <c r="H29" s="117" t="e">
        <f>+'5 VALORACIÓN DEL CONTROL'!#REF!</f>
        <v>#REF!</v>
      </c>
      <c r="I29" s="89" t="e">
        <f>+'5 VALORACIÓN DEL CONTROL'!#REF!</f>
        <v>#REF!</v>
      </c>
      <c r="J29" s="118" t="e">
        <f t="shared" si="3"/>
        <v>#REF!</v>
      </c>
      <c r="K29" s="118" t="e">
        <f t="shared" si="4"/>
        <v>#REF!</v>
      </c>
      <c r="L29" s="88" t="e">
        <f t="shared" si="5"/>
        <v>#REF!</v>
      </c>
      <c r="M29" s="88" t="e">
        <f t="shared" si="0"/>
        <v>#REF!</v>
      </c>
      <c r="N29" s="88" t="e">
        <f t="shared" si="1"/>
        <v>#REF!</v>
      </c>
      <c r="O29" s="190"/>
      <c r="P29" s="88" t="e">
        <f t="shared" si="2"/>
        <v>#REF!</v>
      </c>
      <c r="Q29" s="190"/>
      <c r="R29" s="190"/>
      <c r="S29" s="191"/>
      <c r="T29" s="191"/>
      <c r="U29" s="190"/>
      <c r="V29" s="190"/>
      <c r="W29" s="190"/>
      <c r="X29" s="190"/>
      <c r="Y29" s="190"/>
      <c r="Z29" s="190"/>
      <c r="AA29" s="90"/>
      <c r="AB29" s="90"/>
    </row>
    <row r="30" spans="1:50" ht="42" hidden="1" customHeight="1" x14ac:dyDescent="0.25">
      <c r="A30" s="87" t="e">
        <f>'2 CONTEXTO E IDENTIFICACIÓN'!#REF!</f>
        <v>#REF!</v>
      </c>
      <c r="B30" s="88" t="e">
        <f>+'2 CONTEXTO E IDENTIFICACIÓN'!#REF!</f>
        <v>#REF!</v>
      </c>
      <c r="C30" s="123" t="e">
        <f>+'3 PROBABIL E IMPACTO INHERENTE'!#REF!</f>
        <v>#REF!</v>
      </c>
      <c r="D30" s="123" t="e">
        <f>+'3 PROBABIL E IMPACTO INHERENTE'!#REF!</f>
        <v>#REF!</v>
      </c>
      <c r="E30" s="118" t="e">
        <f>+'4 MAPA CALOR INHERENTE'!#REF!</f>
        <v>#REF!</v>
      </c>
      <c r="F30" s="118" t="e">
        <f>+'4 MAPA CALOR INHERENTE'!#REF!</f>
        <v>#REF!</v>
      </c>
      <c r="G30" s="88" t="e">
        <f>+'4 MAPA CALOR INHERENTE'!#REF!</f>
        <v>#REF!</v>
      </c>
      <c r="H30" s="117" t="e">
        <f>+'5 VALORACIÓN DEL CONTROL'!#REF!</f>
        <v>#REF!</v>
      </c>
      <c r="I30" s="89" t="e">
        <f>+'5 VALORACIÓN DEL CONTROL'!#REF!</f>
        <v>#REF!</v>
      </c>
      <c r="J30" s="118" t="e">
        <f t="shared" si="3"/>
        <v>#REF!</v>
      </c>
      <c r="K30" s="118" t="e">
        <f t="shared" si="4"/>
        <v>#REF!</v>
      </c>
      <c r="L30" s="88" t="e">
        <f t="shared" si="5"/>
        <v>#REF!</v>
      </c>
      <c r="M30" s="88" t="e">
        <f t="shared" si="0"/>
        <v>#REF!</v>
      </c>
      <c r="N30" s="88" t="e">
        <f t="shared" si="1"/>
        <v>#REF!</v>
      </c>
      <c r="O30" s="190"/>
      <c r="P30" s="88" t="e">
        <f t="shared" si="2"/>
        <v>#REF!</v>
      </c>
      <c r="Q30" s="190"/>
      <c r="R30" s="190"/>
      <c r="S30" s="191"/>
      <c r="T30" s="191"/>
      <c r="U30" s="190"/>
      <c r="V30" s="190"/>
      <c r="W30" s="190"/>
      <c r="X30" s="190"/>
      <c r="Y30" s="190"/>
      <c r="Z30" s="190"/>
      <c r="AA30" s="90"/>
      <c r="AB30" s="90"/>
    </row>
    <row r="31" spans="1:50" ht="14.45" hidden="1" customHeight="1" x14ac:dyDescent="0.25">
      <c r="B31" s="70"/>
      <c r="C31" s="70"/>
      <c r="D31" s="70"/>
      <c r="G31" s="70"/>
      <c r="I31" s="70"/>
      <c r="L31" s="70"/>
      <c r="M31" s="70"/>
      <c r="N31" s="70"/>
      <c r="O31" s="70"/>
      <c r="P31" s="70"/>
      <c r="Q31" s="70"/>
      <c r="R31" s="70"/>
      <c r="S31" s="124"/>
      <c r="T31" s="124"/>
      <c r="U31" s="70"/>
      <c r="V31" s="70"/>
      <c r="W31" s="70"/>
      <c r="X31" s="70"/>
      <c r="Y31" s="70"/>
      <c r="Z31" s="70"/>
      <c r="AA31" s="70"/>
      <c r="AB31" s="70"/>
      <c r="AM31" s="75"/>
      <c r="AN31" s="75"/>
      <c r="AO31" s="75"/>
      <c r="AP31" s="75"/>
      <c r="AQ31" s="75"/>
      <c r="AR31" s="70"/>
      <c r="AS31" s="70"/>
      <c r="AT31" s="70"/>
      <c r="AU31" s="70"/>
      <c r="AV31" s="70"/>
    </row>
    <row r="32" spans="1:50" ht="39" hidden="1" customHeight="1" x14ac:dyDescent="0.25">
      <c r="B32" s="70"/>
      <c r="C32" s="70"/>
      <c r="D32" s="70"/>
      <c r="G32" s="70"/>
      <c r="I32" s="70"/>
      <c r="L32" s="70"/>
      <c r="M32" s="70"/>
      <c r="N32" s="70"/>
      <c r="O32" s="70"/>
      <c r="P32" s="70"/>
      <c r="Q32" s="70"/>
      <c r="R32" s="70"/>
      <c r="S32" s="124"/>
      <c r="T32" s="124"/>
      <c r="U32" s="70"/>
      <c r="V32" s="70"/>
      <c r="W32" s="70"/>
      <c r="X32" s="70"/>
      <c r="Y32" s="70"/>
      <c r="Z32" s="70"/>
      <c r="AA32" s="70"/>
      <c r="AB32" s="70"/>
      <c r="AM32" s="75"/>
      <c r="AN32" s="75"/>
      <c r="AO32" s="75"/>
      <c r="AP32" s="75"/>
      <c r="AQ32" s="75"/>
      <c r="AR32" s="70"/>
      <c r="AS32" s="70"/>
      <c r="AT32" s="70"/>
      <c r="AU32" s="70"/>
      <c r="AV32" s="70"/>
    </row>
    <row r="33" spans="5:43" s="70" customFormat="1" ht="19.5" hidden="1" customHeight="1" x14ac:dyDescent="0.25">
      <c r="E33" s="119"/>
      <c r="F33" s="119"/>
      <c r="H33" s="75"/>
      <c r="J33" s="119"/>
      <c r="K33" s="119"/>
      <c r="S33" s="124"/>
      <c r="T33" s="124"/>
      <c r="AM33" s="75"/>
      <c r="AN33" s="75"/>
      <c r="AO33" s="75"/>
      <c r="AP33" s="75"/>
      <c r="AQ33" s="75"/>
    </row>
    <row r="34" spans="5:43" s="70" customFormat="1" ht="19.5" customHeight="1" x14ac:dyDescent="0.25">
      <c r="E34" s="119"/>
      <c r="F34" s="119"/>
      <c r="H34" s="75"/>
      <c r="J34" s="119"/>
      <c r="K34" s="119"/>
      <c r="S34" s="124"/>
      <c r="T34" s="124"/>
      <c r="AM34" s="75"/>
      <c r="AN34" s="75"/>
      <c r="AO34" s="75"/>
      <c r="AP34" s="75"/>
      <c r="AQ34" s="75"/>
    </row>
    <row r="35" spans="5:43" s="70" customFormat="1" ht="19.5" customHeight="1" x14ac:dyDescent="0.25">
      <c r="E35" s="119"/>
      <c r="F35" s="119"/>
      <c r="H35" s="75"/>
      <c r="J35" s="119"/>
      <c r="K35" s="119"/>
      <c r="S35" s="124"/>
      <c r="T35" s="124"/>
      <c r="AM35" s="75"/>
      <c r="AN35" s="75"/>
      <c r="AO35" s="75"/>
      <c r="AP35" s="75"/>
      <c r="AQ35" s="75"/>
    </row>
    <row r="36" spans="5:43" s="70" customFormat="1" ht="19.5" customHeight="1" x14ac:dyDescent="0.25">
      <c r="E36" s="119"/>
      <c r="F36" s="119"/>
      <c r="H36" s="75"/>
      <c r="J36" s="119"/>
      <c r="K36" s="119"/>
      <c r="S36" s="124"/>
      <c r="T36" s="124"/>
      <c r="AM36" s="75"/>
      <c r="AN36" s="75"/>
      <c r="AO36" s="75"/>
      <c r="AP36" s="75"/>
      <c r="AQ36" s="75"/>
    </row>
    <row r="37" spans="5:43" s="70" customFormat="1" ht="19.5" customHeight="1" x14ac:dyDescent="0.25">
      <c r="E37" s="119"/>
      <c r="F37" s="119"/>
      <c r="H37" s="75"/>
      <c r="J37" s="119"/>
      <c r="K37" s="119"/>
      <c r="S37" s="124"/>
      <c r="T37" s="124"/>
      <c r="AM37" s="75"/>
      <c r="AN37" s="75"/>
      <c r="AO37" s="75"/>
      <c r="AP37" s="75"/>
      <c r="AQ37" s="75"/>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5" customWidth="1" collapsed="1"/>
    <col min="2" max="2" width="38.42578125" style="135" bestFit="1" customWidth="1" collapsed="1"/>
    <col min="3" max="3" width="21.7109375" style="135" customWidth="1" collapsed="1"/>
    <col min="4" max="4" width="10.85546875" style="135" collapsed="1"/>
    <col min="5" max="5" width="20.42578125" style="135" customWidth="1" collapsed="1"/>
    <col min="6" max="6" width="16.5703125" style="135" customWidth="1" collapsed="1"/>
    <col min="7" max="7" width="10.85546875" style="135" collapsed="1"/>
    <col min="8" max="8" width="16" style="135" customWidth="1" collapsed="1"/>
    <col min="9" max="9" width="21" style="135" customWidth="1" collapsed="1"/>
    <col min="10" max="10" width="10.85546875" style="135" collapsed="1"/>
    <col min="11" max="11" width="20.85546875" style="135" customWidth="1" collapsed="1"/>
    <col min="12" max="12" width="10.85546875" style="135" collapsed="1"/>
    <col min="13" max="13" width="21" style="135" customWidth="1" collapsed="1"/>
    <col min="14" max="15" width="10.85546875" style="135" collapsed="1"/>
    <col min="16" max="16" width="14.85546875" style="135" customWidth="1" collapsed="1"/>
    <col min="17" max="17" width="10.85546875" style="135" collapsed="1"/>
    <col min="18" max="18" width="16.42578125" style="135" customWidth="1" collapsed="1"/>
    <col min="19" max="19" width="10.85546875" style="135" collapsed="1"/>
    <col min="20" max="20" width="30.140625" style="135" customWidth="1" collapsed="1"/>
    <col min="21" max="16384" width="10.85546875" style="135" collapsed="1"/>
  </cols>
  <sheetData>
    <row r="1" spans="1:22" ht="25.5" customHeight="1" x14ac:dyDescent="0.2">
      <c r="A1" s="426" t="s">
        <v>253</v>
      </c>
      <c r="B1" s="426"/>
      <c r="E1" s="425" t="s">
        <v>115</v>
      </c>
      <c r="F1" s="425"/>
      <c r="G1" s="425"/>
      <c r="H1" s="425"/>
    </row>
    <row r="2" spans="1:22" ht="48.95" customHeight="1" x14ac:dyDescent="0.2">
      <c r="B2" s="145" t="s">
        <v>34</v>
      </c>
      <c r="C2" s="145"/>
      <c r="E2" s="424" t="s">
        <v>88</v>
      </c>
      <c r="F2" s="424"/>
      <c r="G2" s="424"/>
      <c r="H2" s="424"/>
      <c r="I2" s="424"/>
      <c r="K2" s="424" t="s">
        <v>79</v>
      </c>
      <c r="L2" s="424"/>
      <c r="M2" s="424"/>
      <c r="O2" s="424" t="s">
        <v>96</v>
      </c>
      <c r="P2" s="424"/>
      <c r="R2" s="136" t="s">
        <v>107</v>
      </c>
      <c r="T2" s="136" t="s">
        <v>136</v>
      </c>
      <c r="V2" s="78" t="s">
        <v>114</v>
      </c>
    </row>
    <row r="3" spans="1:22" ht="29.25" thickBot="1" x14ac:dyDescent="0.25">
      <c r="A3" s="137" t="s">
        <v>8</v>
      </c>
      <c r="B3" s="145" t="s">
        <v>8</v>
      </c>
      <c r="C3" s="145" t="s">
        <v>34</v>
      </c>
      <c r="E3" s="138" t="s">
        <v>73</v>
      </c>
      <c r="F3" s="138" t="s">
        <v>74</v>
      </c>
      <c r="H3" s="138" t="s">
        <v>75</v>
      </c>
      <c r="I3" s="138" t="s">
        <v>76</v>
      </c>
      <c r="K3" s="136" t="s">
        <v>80</v>
      </c>
      <c r="L3" s="136" t="s">
        <v>3</v>
      </c>
      <c r="M3" s="136" t="s">
        <v>85</v>
      </c>
      <c r="O3" s="142" t="s">
        <v>73</v>
      </c>
      <c r="P3" s="142" t="s">
        <v>184</v>
      </c>
      <c r="R3" s="137" t="s">
        <v>108</v>
      </c>
      <c r="T3" s="14" t="s">
        <v>120</v>
      </c>
      <c r="V3" s="56" t="s">
        <v>125</v>
      </c>
    </row>
    <row r="4" spans="1:22" ht="28.5" x14ac:dyDescent="0.2">
      <c r="A4" s="144" t="s">
        <v>140</v>
      </c>
      <c r="B4" s="147" t="s">
        <v>140</v>
      </c>
      <c r="C4" s="159" t="s">
        <v>116</v>
      </c>
      <c r="E4" s="137" t="s">
        <v>89</v>
      </c>
      <c r="F4" s="139">
        <v>0.25</v>
      </c>
      <c r="H4" s="137" t="s">
        <v>77</v>
      </c>
      <c r="I4" s="139">
        <v>0.25</v>
      </c>
      <c r="K4" s="137" t="s">
        <v>81</v>
      </c>
      <c r="L4" s="137" t="s">
        <v>83</v>
      </c>
      <c r="M4" s="137" t="s">
        <v>86</v>
      </c>
      <c r="O4" s="137" t="s">
        <v>89</v>
      </c>
      <c r="P4" s="172" t="s">
        <v>37</v>
      </c>
      <c r="R4" s="137" t="s">
        <v>109</v>
      </c>
      <c r="T4" s="14" t="s">
        <v>121</v>
      </c>
      <c r="V4" s="56" t="s">
        <v>127</v>
      </c>
    </row>
    <row r="5" spans="1:22" ht="29.25" thickBot="1" x14ac:dyDescent="0.25">
      <c r="A5" s="144" t="s">
        <v>141</v>
      </c>
      <c r="B5" s="151"/>
      <c r="C5" s="160"/>
      <c r="E5" s="137" t="s">
        <v>90</v>
      </c>
      <c r="F5" s="139">
        <v>0.15</v>
      </c>
      <c r="H5" s="137" t="s">
        <v>78</v>
      </c>
      <c r="I5" s="139">
        <v>0.15</v>
      </c>
      <c r="K5" s="137" t="s">
        <v>82</v>
      </c>
      <c r="L5" s="137" t="s">
        <v>84</v>
      </c>
      <c r="M5" s="137" t="s">
        <v>87</v>
      </c>
      <c r="O5" s="137" t="s">
        <v>90</v>
      </c>
      <c r="P5" s="172" t="s">
        <v>37</v>
      </c>
      <c r="R5" s="137" t="s">
        <v>110</v>
      </c>
      <c r="T5" s="14" t="s">
        <v>122</v>
      </c>
      <c r="V5" s="56" t="s">
        <v>126</v>
      </c>
    </row>
    <row r="6" spans="1:22" ht="28.5" x14ac:dyDescent="0.2">
      <c r="A6" s="144" t="s">
        <v>142</v>
      </c>
      <c r="B6" s="153" t="s">
        <v>141</v>
      </c>
      <c r="C6" s="161" t="s">
        <v>123</v>
      </c>
      <c r="E6" s="137" t="s">
        <v>91</v>
      </c>
      <c r="F6" s="139">
        <v>0.1</v>
      </c>
      <c r="H6" s="137"/>
      <c r="I6" s="137"/>
      <c r="K6" s="137"/>
      <c r="L6" s="137"/>
      <c r="M6" s="137"/>
      <c r="O6" s="137" t="s">
        <v>91</v>
      </c>
      <c r="P6" s="172" t="s">
        <v>70</v>
      </c>
      <c r="R6" s="137" t="s">
        <v>111</v>
      </c>
      <c r="T6" s="14" t="s">
        <v>240</v>
      </c>
      <c r="V6" s="137"/>
    </row>
    <row r="7" spans="1:22" ht="13.5" thickBot="1" x14ac:dyDescent="0.25">
      <c r="A7" s="144" t="s">
        <v>143</v>
      </c>
      <c r="B7" s="151"/>
      <c r="C7" s="160"/>
      <c r="E7" s="137"/>
      <c r="F7" s="139"/>
      <c r="O7" s="140"/>
      <c r="R7" s="137" t="s">
        <v>112</v>
      </c>
    </row>
    <row r="8" spans="1:22" x14ac:dyDescent="0.2">
      <c r="A8" s="144" t="s">
        <v>144</v>
      </c>
      <c r="B8" s="153" t="s">
        <v>142</v>
      </c>
      <c r="C8" s="161" t="s">
        <v>60</v>
      </c>
      <c r="R8" s="137"/>
    </row>
    <row r="9" spans="1:22" ht="26.25" thickBot="1" x14ac:dyDescent="0.25">
      <c r="A9" s="144" t="s">
        <v>145</v>
      </c>
      <c r="B9" s="155"/>
      <c r="C9" s="160"/>
    </row>
    <row r="10" spans="1:22" x14ac:dyDescent="0.2">
      <c r="A10" s="144" t="s">
        <v>146</v>
      </c>
      <c r="B10" s="153" t="s">
        <v>143</v>
      </c>
      <c r="C10" s="161" t="s">
        <v>117</v>
      </c>
    </row>
    <row r="11" spans="1:22" ht="14.1" customHeight="1" thickBot="1" x14ac:dyDescent="0.25">
      <c r="A11" s="146"/>
      <c r="B11" s="151"/>
      <c r="C11" s="160"/>
    </row>
    <row r="12" spans="1:22" ht="14.1" customHeight="1" x14ac:dyDescent="0.2">
      <c r="B12" s="153" t="s">
        <v>144</v>
      </c>
      <c r="C12" s="154" t="s">
        <v>116</v>
      </c>
    </row>
    <row r="13" spans="1:22" ht="14.1" customHeight="1" x14ac:dyDescent="0.2">
      <c r="B13" s="150"/>
      <c r="C13" s="149" t="s">
        <v>123</v>
      </c>
    </row>
    <row r="14" spans="1:22" ht="14.1" customHeight="1" x14ac:dyDescent="0.2">
      <c r="B14" s="148"/>
      <c r="C14" s="149" t="s">
        <v>60</v>
      </c>
    </row>
    <row r="15" spans="1:22" ht="14.1" customHeight="1" x14ac:dyDescent="0.2">
      <c r="B15" s="148"/>
      <c r="C15" s="149" t="s">
        <v>117</v>
      </c>
    </row>
    <row r="16" spans="1:22" ht="14.1" customHeight="1" x14ac:dyDescent="0.2">
      <c r="B16" s="148"/>
      <c r="C16" s="149" t="s">
        <v>32</v>
      </c>
    </row>
    <row r="17" spans="2:3" ht="14.1" customHeight="1" thickBot="1" x14ac:dyDescent="0.25">
      <c r="B17" s="151"/>
      <c r="C17" s="152"/>
    </row>
    <row r="18" spans="2:3" ht="25.5" x14ac:dyDescent="0.2">
      <c r="B18" s="153" t="s">
        <v>145</v>
      </c>
      <c r="C18" s="154" t="s">
        <v>116</v>
      </c>
    </row>
    <row r="19" spans="2:3" ht="14.1" customHeight="1" x14ac:dyDescent="0.2">
      <c r="B19" s="148"/>
      <c r="C19" s="149" t="s">
        <v>123</v>
      </c>
    </row>
    <row r="20" spans="2:3" ht="14.1" customHeight="1" x14ac:dyDescent="0.2">
      <c r="B20" s="148"/>
      <c r="C20" s="149" t="s">
        <v>60</v>
      </c>
    </row>
    <row r="21" spans="2:3" ht="14.1" customHeight="1" x14ac:dyDescent="0.2">
      <c r="B21" s="148"/>
      <c r="C21" s="149" t="s">
        <v>117</v>
      </c>
    </row>
    <row r="22" spans="2:3" ht="14.1" customHeight="1" x14ac:dyDescent="0.2">
      <c r="B22" s="148"/>
      <c r="C22" s="149" t="s">
        <v>32</v>
      </c>
    </row>
    <row r="23" spans="2:3" ht="14.1" customHeight="1" thickBot="1" x14ac:dyDescent="0.25">
      <c r="B23" s="155"/>
      <c r="C23" s="156"/>
    </row>
    <row r="24" spans="2:3" ht="14.1" customHeight="1" x14ac:dyDescent="0.2">
      <c r="B24" s="153" t="s">
        <v>146</v>
      </c>
      <c r="C24" s="154" t="s">
        <v>32</v>
      </c>
    </row>
    <row r="25" spans="2:3" ht="14.1" customHeight="1" x14ac:dyDescent="0.2">
      <c r="B25" s="148"/>
      <c r="C25" s="149" t="s">
        <v>123</v>
      </c>
    </row>
    <row r="26" spans="2:3" ht="14.1" customHeight="1" thickBot="1" x14ac:dyDescent="0.25">
      <c r="B26" s="151"/>
      <c r="C26" s="152"/>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A12" sqref="A12:K12"/>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27"/>
      <c r="B1" s="358" t="str">
        <f>+'2 CONTEXTO E IDENTIFICACIÓN'!B1</f>
        <v>MAPA RIESGOS OPERATIVOS  POR PROCESOS</v>
      </c>
      <c r="C1" s="358"/>
      <c r="D1" s="358"/>
      <c r="E1" s="358"/>
      <c r="F1" s="358"/>
      <c r="G1" s="358"/>
      <c r="H1" s="358"/>
      <c r="I1" s="358"/>
      <c r="J1" s="360" t="str">
        <f>+'2 CONTEXTO E IDENTIFICACIÓN'!I1</f>
        <v xml:space="preserve">Código: </v>
      </c>
      <c r="K1" s="360"/>
    </row>
    <row r="2" spans="1:11" ht="21" customHeight="1" x14ac:dyDescent="0.25">
      <c r="A2" s="427"/>
      <c r="B2" s="358"/>
      <c r="C2" s="358"/>
      <c r="D2" s="358"/>
      <c r="E2" s="358"/>
      <c r="F2" s="358"/>
      <c r="G2" s="358"/>
      <c r="H2" s="358"/>
      <c r="I2" s="358"/>
      <c r="J2" s="360" t="str">
        <f>+'2 CONTEXTO E IDENTIFICACIÓN'!I2</f>
        <v xml:space="preserve">Fecha: </v>
      </c>
      <c r="K2" s="360"/>
    </row>
    <row r="3" spans="1:11" s="9" customFormat="1" ht="21" customHeight="1" x14ac:dyDescent="0.2">
      <c r="A3" s="427"/>
      <c r="B3" s="358"/>
      <c r="C3" s="358"/>
      <c r="D3" s="358"/>
      <c r="E3" s="358"/>
      <c r="F3" s="358"/>
      <c r="G3" s="358"/>
      <c r="H3" s="358"/>
      <c r="I3" s="358"/>
      <c r="J3" s="360" t="str">
        <f>+'2 CONTEXTO E IDENTIFICACIÓN'!I3</f>
        <v>Versión: 001</v>
      </c>
      <c r="K3" s="360"/>
    </row>
    <row r="4" spans="1:11" s="9" customFormat="1" ht="21" customHeight="1" x14ac:dyDescent="0.2">
      <c r="A4" s="427"/>
      <c r="B4" s="358"/>
      <c r="C4" s="358"/>
      <c r="D4" s="358"/>
      <c r="E4" s="358"/>
      <c r="F4" s="358"/>
      <c r="G4" s="358"/>
      <c r="H4" s="358"/>
      <c r="I4" s="358"/>
      <c r="J4" s="360" t="str">
        <f>+'2 CONTEXTO E IDENTIFICACIÓN'!I4</f>
        <v>Página:</v>
      </c>
      <c r="K4" s="360"/>
    </row>
    <row r="5" spans="1:11" s="9" customFormat="1" ht="8.25" customHeight="1" x14ac:dyDescent="0.2">
      <c r="A5" s="18"/>
      <c r="B5" s="18"/>
      <c r="C5" s="18"/>
      <c r="D5" s="42"/>
    </row>
    <row r="6" spans="1:11" s="10" customFormat="1" ht="14.45" customHeight="1" x14ac:dyDescent="0.25">
      <c r="A6" s="15" t="s">
        <v>139</v>
      </c>
      <c r="B6" s="410" t="str">
        <f>+IF('2 CONTEXTO E IDENTIFICACIÓN'!$B$6="","",'2 CONTEXTO E IDENTIFICACIÓN'!$B$6)</f>
        <v>Área Operaciones (ETLF (ESTRUCTURA TÉCNICA, LEGAL Y FINANCIERA))</v>
      </c>
      <c r="C6" s="411"/>
      <c r="D6" s="411"/>
      <c r="E6" s="411"/>
      <c r="F6" s="411"/>
      <c r="G6" s="411"/>
      <c r="H6" s="411"/>
      <c r="I6" s="411"/>
      <c r="J6" s="411"/>
      <c r="K6" s="411"/>
    </row>
    <row r="7" spans="1:11" ht="15.75" thickBot="1" x14ac:dyDescent="0.3"/>
    <row r="8" spans="1:11" ht="15.75" thickBot="1" x14ac:dyDescent="0.3">
      <c r="A8" s="434" t="s">
        <v>30</v>
      </c>
      <c r="B8" s="435"/>
      <c r="C8" s="435"/>
      <c r="D8" s="435"/>
      <c r="E8" s="435"/>
      <c r="F8" s="435"/>
      <c r="G8" s="435"/>
      <c r="H8" s="435"/>
      <c r="I8" s="435"/>
      <c r="J8" s="435"/>
      <c r="K8" s="436"/>
    </row>
    <row r="9" spans="1:11" ht="6" customHeight="1" thickBot="1" x14ac:dyDescent="0.3">
      <c r="A9" s="434"/>
      <c r="B9" s="435"/>
      <c r="C9" s="435"/>
      <c r="D9" s="435"/>
      <c r="E9" s="435"/>
      <c r="F9" s="435"/>
      <c r="G9" s="435"/>
      <c r="H9" s="435"/>
      <c r="I9" s="435"/>
      <c r="J9" s="435"/>
      <c r="K9" s="436"/>
    </row>
    <row r="10" spans="1:11" ht="34.5" customHeight="1" x14ac:dyDescent="0.25">
      <c r="A10" s="437" t="s">
        <v>31</v>
      </c>
      <c r="B10" s="438"/>
      <c r="C10" s="438"/>
      <c r="D10" s="438"/>
      <c r="E10" s="438"/>
      <c r="F10" s="438"/>
      <c r="G10" s="438"/>
      <c r="H10" s="438"/>
      <c r="I10" s="438"/>
      <c r="J10" s="438"/>
      <c r="K10" s="439"/>
    </row>
    <row r="11" spans="1:11" ht="18.75" customHeight="1" x14ac:dyDescent="0.25">
      <c r="A11" s="443" t="s">
        <v>19</v>
      </c>
      <c r="B11" s="444"/>
      <c r="C11" s="444"/>
      <c r="D11" s="444"/>
      <c r="E11" s="444"/>
      <c r="F11" s="444"/>
      <c r="G11" s="444"/>
      <c r="H11" s="444"/>
      <c r="I11" s="444"/>
      <c r="J11" s="444"/>
      <c r="K11" s="445"/>
    </row>
    <row r="12" spans="1:11" ht="34.5" customHeight="1" x14ac:dyDescent="0.25">
      <c r="A12" s="440" t="s">
        <v>20</v>
      </c>
      <c r="B12" s="441"/>
      <c r="C12" s="441"/>
      <c r="D12" s="441"/>
      <c r="E12" s="441"/>
      <c r="F12" s="441"/>
      <c r="G12" s="441"/>
      <c r="H12" s="441"/>
      <c r="I12" s="441"/>
      <c r="J12" s="441"/>
      <c r="K12" s="442"/>
    </row>
    <row r="13" spans="1:11" ht="50.25" customHeight="1" thickBot="1" x14ac:dyDescent="0.3">
      <c r="A13" s="431" t="s">
        <v>101</v>
      </c>
      <c r="B13" s="432"/>
      <c r="C13" s="432"/>
      <c r="D13" s="432"/>
      <c r="E13" s="432"/>
      <c r="F13" s="432"/>
      <c r="G13" s="432"/>
      <c r="H13" s="432"/>
      <c r="I13" s="432"/>
      <c r="J13" s="432"/>
      <c r="K13" s="433"/>
    </row>
    <row r="14" spans="1:11" x14ac:dyDescent="0.25">
      <c r="A14" s="126"/>
      <c r="B14" s="126"/>
      <c r="C14" s="126"/>
      <c r="D14" s="126"/>
      <c r="E14" s="126"/>
      <c r="F14" s="126"/>
      <c r="G14" s="126"/>
      <c r="H14" s="126"/>
      <c r="I14" s="126"/>
      <c r="J14" s="126"/>
      <c r="K14" s="126"/>
    </row>
    <row r="15" spans="1:11" s="128" customFormat="1" ht="38.25" x14ac:dyDescent="0.25">
      <c r="A15" s="127"/>
      <c r="B15" s="428" t="s">
        <v>26</v>
      </c>
      <c r="C15" s="429"/>
      <c r="D15" s="430" t="s">
        <v>27</v>
      </c>
      <c r="E15" s="430"/>
      <c r="G15" s="78" t="s">
        <v>71</v>
      </c>
    </row>
    <row r="16" spans="1:11" x14ac:dyDescent="0.25">
      <c r="A16" s="129" t="s">
        <v>21</v>
      </c>
      <c r="B16" s="130">
        <f>+COUNTIF('8 MAPA RIESGOS'!$G$11:$G$30,G16)</f>
        <v>5</v>
      </c>
      <c r="C16" s="131">
        <f>+B16/$B$20</f>
        <v>0.83333333333333337</v>
      </c>
      <c r="D16" s="130">
        <f>+COUNTIF('8 MAPA RIESGOS'!$L$11:$L$30,G16)</f>
        <v>3</v>
      </c>
      <c r="E16" s="131">
        <f>+D16/$D$20</f>
        <v>0.5</v>
      </c>
      <c r="G16" s="108" t="s">
        <v>67</v>
      </c>
    </row>
    <row r="17" spans="1:7" x14ac:dyDescent="0.25">
      <c r="A17" s="129" t="s">
        <v>22</v>
      </c>
      <c r="B17" s="130">
        <f>+COUNTIF('8 MAPA RIESGOS'!$G$11:$G$30,G17)</f>
        <v>0</v>
      </c>
      <c r="C17" s="131">
        <f t="shared" ref="C17:C20" si="0">+B17/$B$20</f>
        <v>0</v>
      </c>
      <c r="D17" s="130">
        <f>+COUNTIF('8 MAPA RIESGOS'!$L$11:$L$30,G17)</f>
        <v>1</v>
      </c>
      <c r="E17" s="131">
        <f t="shared" ref="E17:E20" si="1">+D17/$D$20</f>
        <v>0.16666666666666666</v>
      </c>
      <c r="G17" s="91" t="s">
        <v>68</v>
      </c>
    </row>
    <row r="18" spans="1:7" x14ac:dyDescent="0.25">
      <c r="A18" s="129" t="s">
        <v>23</v>
      </c>
      <c r="B18" s="130">
        <f>+COUNTIF('8 MAPA RIESGOS'!$G$11:$G$30,G18)</f>
        <v>0</v>
      </c>
      <c r="C18" s="131">
        <f t="shared" si="0"/>
        <v>0</v>
      </c>
      <c r="D18" s="130">
        <f>+COUNTIF('8 MAPA RIESGOS'!$L$11:$L$30,G18)</f>
        <v>1</v>
      </c>
      <c r="E18" s="131">
        <f t="shared" si="1"/>
        <v>0.16666666666666666</v>
      </c>
      <c r="G18" s="95" t="s">
        <v>5</v>
      </c>
    </row>
    <row r="19" spans="1:7" x14ac:dyDescent="0.25">
      <c r="A19" s="129" t="s">
        <v>24</v>
      </c>
      <c r="B19" s="130">
        <f>+COUNTIF('8 MAPA RIESGOS'!$G$11:$G$30,G19)</f>
        <v>1</v>
      </c>
      <c r="C19" s="131">
        <f t="shared" si="0"/>
        <v>0.16666666666666666</v>
      </c>
      <c r="D19" s="130">
        <f>+COUNTIF('8 MAPA RIESGOS'!$L$11:$L$30,G19)</f>
        <v>1</v>
      </c>
      <c r="E19" s="131">
        <f t="shared" si="1"/>
        <v>0.16666666666666666</v>
      </c>
      <c r="G19" s="99" t="s">
        <v>69</v>
      </c>
    </row>
    <row r="20" spans="1:7" x14ac:dyDescent="0.25">
      <c r="A20" s="129" t="s">
        <v>25</v>
      </c>
      <c r="B20" s="130">
        <f>+SUM(B16:B19)</f>
        <v>6</v>
      </c>
      <c r="C20" s="131">
        <f t="shared" si="0"/>
        <v>1</v>
      </c>
      <c r="D20" s="130">
        <f>+SUM(D16:D19)</f>
        <v>6</v>
      </c>
      <c r="E20" s="131">
        <f t="shared" si="1"/>
        <v>1</v>
      </c>
    </row>
    <row r="22" spans="1:7" s="132" customFormat="1" x14ac:dyDescent="0.25">
      <c r="B22" s="133" t="s">
        <v>26</v>
      </c>
      <c r="D22" s="133" t="s">
        <v>27</v>
      </c>
    </row>
    <row r="23" spans="1:7" s="132" customFormat="1" ht="41.45" customHeight="1" x14ac:dyDescent="0.25">
      <c r="B23" s="134" t="str">
        <f>+IF((B16/B20)&gt;=0.2,G16,+IF(((B16/B20)+(B17/B20))&gt;=0.3,G17,+IF(((B16/B20)+(B17/B20)+(B18/B20))&gt;=0.4,G18,+IF((B16/B20)+(B17/B20)+(B18/B20)+(B19/B20)&gt;=0.5,G19,""))))</f>
        <v>Extremo</v>
      </c>
      <c r="D23" s="134" t="str">
        <f>+IF((D16/D20)&gt;=0.2,G16,+IF(((D16/D20)+(D17/D20))&gt;=0.3,G17,+IF(((D16/D20)+(D17/D20)+(D18/D20))&gt;=0.4,G18,+IF((D16/D20)+(D17/D20)+(D18/D20)+(D19/D20)&gt;=0.5,G19,""))))</f>
        <v>Extremo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2025-09-25T17:50:28Z</dcterms:modified>
</cp:coreProperties>
</file>