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SEGUIMIENTO A MATRIZ DE RIESGO Y EVIDENCIAS\"/>
    </mc:Choice>
  </mc:AlternateContent>
  <bookViews>
    <workbookView xWindow="-105" yWindow="-105" windowWidth="23250" windowHeight="12450" tabRatio="918" firstSheet="4"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CONTROL'!$A$10:$W$26</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IDENTIFICACIÓN'!$A$1:$I$14</definedName>
    <definedName name="_xlnm.Print_Area" localSheetId="2">'3 PROBABIL E IMPACTO INHERENTE'!$A$1:$Y$16</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workbook>
</file>

<file path=xl/calcChain.xml><?xml version="1.0" encoding="utf-8"?>
<calcChain xmlns="http://schemas.openxmlformats.org/spreadsheetml/2006/main">
  <c r="B15" i="35" l="1"/>
  <c r="C15" i="35"/>
  <c r="D15" i="35"/>
  <c r="E15" i="35"/>
  <c r="F15" i="35"/>
  <c r="G15" i="35"/>
  <c r="B16" i="35"/>
  <c r="C16" i="35"/>
  <c r="D16" i="35"/>
  <c r="E16" i="35"/>
  <c r="F16" i="35"/>
  <c r="G16" i="35"/>
  <c r="B17" i="35"/>
  <c r="C17" i="35"/>
  <c r="D17" i="35"/>
  <c r="E17" i="35"/>
  <c r="F17" i="35"/>
  <c r="G17" i="35"/>
  <c r="B18" i="35"/>
  <c r="C18" i="35"/>
  <c r="D18" i="35"/>
  <c r="E18" i="35"/>
  <c r="F18" i="35"/>
  <c r="G18" i="35"/>
  <c r="B19" i="35"/>
  <c r="C19" i="35"/>
  <c r="D19" i="35"/>
  <c r="E19" i="35"/>
  <c r="F19" i="35"/>
  <c r="G19" i="35"/>
  <c r="B20" i="35"/>
  <c r="C20" i="35"/>
  <c r="D20" i="35"/>
  <c r="E20" i="35"/>
  <c r="F20" i="35"/>
  <c r="G20" i="35"/>
  <c r="B21" i="35"/>
  <c r="C21" i="35"/>
  <c r="D21" i="35"/>
  <c r="E21" i="35"/>
  <c r="F21" i="35"/>
  <c r="G21" i="35"/>
  <c r="B22" i="35"/>
  <c r="C22" i="35"/>
  <c r="D22" i="35"/>
  <c r="E22" i="35"/>
  <c r="F22" i="35"/>
  <c r="G22" i="35"/>
  <c r="B23" i="35"/>
  <c r="C23" i="35"/>
  <c r="D23" i="35"/>
  <c r="E23" i="35"/>
  <c r="F23" i="35"/>
  <c r="G23" i="35"/>
  <c r="B24" i="35"/>
  <c r="C24" i="35"/>
  <c r="D24" i="35"/>
  <c r="E24" i="35"/>
  <c r="F24" i="35"/>
  <c r="G24" i="35"/>
  <c r="B25" i="35"/>
  <c r="C25" i="35"/>
  <c r="D25" i="35"/>
  <c r="E25" i="35"/>
  <c r="F25" i="35"/>
  <c r="G25" i="35"/>
  <c r="B26" i="35"/>
  <c r="C26" i="35"/>
  <c r="D26" i="35"/>
  <c r="E26" i="35"/>
  <c r="F26" i="35"/>
  <c r="G26" i="35"/>
  <c r="B27" i="35"/>
  <c r="C27" i="35"/>
  <c r="D27" i="35"/>
  <c r="E27" i="35"/>
  <c r="F27" i="35"/>
  <c r="G27" i="35"/>
  <c r="B28" i="35"/>
  <c r="C28" i="35"/>
  <c r="D28" i="35"/>
  <c r="E28" i="35"/>
  <c r="F28" i="35"/>
  <c r="G28" i="35"/>
  <c r="B29" i="35"/>
  <c r="C29" i="35"/>
  <c r="D29" i="35"/>
  <c r="E29" i="35"/>
  <c r="F29" i="35"/>
  <c r="G29" i="35"/>
  <c r="B30" i="35"/>
  <c r="C30" i="35"/>
  <c r="D30" i="35"/>
  <c r="E30" i="35"/>
  <c r="F30" i="35"/>
  <c r="G30" i="35"/>
  <c r="B31" i="35"/>
  <c r="C31" i="35"/>
  <c r="D31" i="35"/>
  <c r="E31" i="35"/>
  <c r="F31" i="35"/>
  <c r="G31" i="35"/>
  <c r="B32" i="35"/>
  <c r="C32" i="35"/>
  <c r="D32" i="35"/>
  <c r="E32" i="35"/>
  <c r="F32" i="35"/>
  <c r="G32" i="35"/>
  <c r="B33" i="35"/>
  <c r="C33" i="35"/>
  <c r="D33" i="35"/>
  <c r="E33" i="35"/>
  <c r="F33" i="35"/>
  <c r="G33" i="35"/>
  <c r="B34" i="35"/>
  <c r="C34" i="35"/>
  <c r="D34" i="35"/>
  <c r="E34" i="35"/>
  <c r="F34" i="35"/>
  <c r="G34" i="35"/>
  <c r="B35" i="35"/>
  <c r="C35" i="35"/>
  <c r="D35" i="35"/>
  <c r="E35" i="35"/>
  <c r="F35" i="35"/>
  <c r="G35" i="35"/>
  <c r="B36" i="35"/>
  <c r="C36" i="35"/>
  <c r="D36" i="35"/>
  <c r="E36" i="35"/>
  <c r="F36" i="35"/>
  <c r="G36" i="35"/>
  <c r="B37" i="35"/>
  <c r="C37" i="35"/>
  <c r="D37" i="35"/>
  <c r="E37" i="35"/>
  <c r="F37" i="35"/>
  <c r="G37" i="35"/>
  <c r="A22" i="35"/>
  <c r="A23" i="35"/>
  <c r="A24" i="35"/>
  <c r="A25" i="35"/>
  <c r="A26" i="35"/>
  <c r="A27" i="35"/>
  <c r="A28" i="35"/>
  <c r="A29" i="35"/>
  <c r="H14" i="15"/>
  <c r="I14" i="15"/>
  <c r="I11" i="9" l="1"/>
  <c r="M1" i="15" l="1"/>
  <c r="I21" i="9" l="1"/>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23" i="9"/>
  <c r="A19"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25" i="9"/>
  <c r="R23" i="9"/>
  <c r="R19" i="9"/>
  <c r="R20" i="9"/>
  <c r="R21" i="9"/>
  <c r="R24" i="9"/>
  <c r="R16" i="9"/>
  <c r="R18" i="9"/>
  <c r="R15" i="9"/>
  <c r="R17" i="9"/>
  <c r="R13" i="9"/>
  <c r="L12" i="9" l="1"/>
  <c r="L14" i="9"/>
  <c r="L11" i="9"/>
  <c r="H12" i="30"/>
  <c r="I12" i="30" s="1"/>
  <c r="H13" i="30"/>
  <c r="I13" i="30" s="1"/>
  <c r="H14" i="30"/>
  <c r="I14" i="30" s="1"/>
  <c r="H11" i="15" l="1"/>
  <c r="H12" i="15"/>
  <c r="H13" i="15"/>
  <c r="H15" i="15"/>
  <c r="H16" i="15"/>
  <c r="L11" i="15"/>
  <c r="K12" i="15"/>
  <c r="L12" i="15"/>
  <c r="K13" i="15"/>
  <c r="L13" i="15"/>
  <c r="K14" i="15"/>
  <c r="L14" i="15"/>
  <c r="K15" i="15"/>
  <c r="L15" i="15"/>
  <c r="K16" i="15"/>
  <c r="M16" i="15" s="1"/>
  <c r="L16" i="15"/>
  <c r="K11" i="15"/>
  <c r="I12" i="15"/>
  <c r="I13" i="15"/>
  <c r="I15" i="15"/>
  <c r="I16" i="15"/>
  <c r="I11" i="15"/>
  <c r="D11" i="15"/>
  <c r="D12" i="15"/>
  <c r="D13" i="15"/>
  <c r="D14" i="15"/>
  <c r="D15" i="15"/>
  <c r="D16" i="15"/>
  <c r="M11" i="15" l="1"/>
  <c r="D11" i="36" s="1"/>
  <c r="E15" i="15"/>
  <c r="E11" i="15"/>
  <c r="C11" i="36" s="1"/>
  <c r="E14" i="15"/>
  <c r="E16" i="15"/>
  <c r="E13" i="15"/>
  <c r="C19" i="9" s="1"/>
  <c r="S19" i="9" s="1"/>
  <c r="S20" i="9" s="1"/>
  <c r="S21" i="9" s="1"/>
  <c r="S22" i="9" s="1"/>
  <c r="U19" i="9" s="1"/>
  <c r="M12" i="15"/>
  <c r="C15" i="36"/>
  <c r="N16" i="15"/>
  <c r="D16" i="36"/>
  <c r="M14" i="15"/>
  <c r="E12" i="15"/>
  <c r="C15" i="9" s="1"/>
  <c r="S15" i="9" s="1"/>
  <c r="S16" i="9" s="1"/>
  <c r="S17" i="9" s="1"/>
  <c r="S18" i="9" s="1"/>
  <c r="U15" i="9" s="1"/>
  <c r="F11" i="15"/>
  <c r="M15" i="15"/>
  <c r="M13" i="15"/>
  <c r="E12" i="30"/>
  <c r="B15" i="9" s="1"/>
  <c r="E13" i="30"/>
  <c r="B19" i="9" s="1"/>
  <c r="E14" i="30"/>
  <c r="B23" i="9" s="1"/>
  <c r="E11" i="30"/>
  <c r="C18" i="36" l="1"/>
  <c r="C24" i="36"/>
  <c r="C19" i="36"/>
  <c r="D17" i="36"/>
  <c r="D20" i="36"/>
  <c r="D26" i="36"/>
  <c r="C26" i="36"/>
  <c r="C27" i="36"/>
  <c r="D21" i="36"/>
  <c r="D28" i="36"/>
  <c r="D19" i="36"/>
  <c r="C17" i="36"/>
  <c r="C16" i="36"/>
  <c r="D24" i="36"/>
  <c r="D25" i="36"/>
  <c r="D18" i="36"/>
  <c r="D15" i="36"/>
  <c r="D23" i="36"/>
  <c r="C21" i="36"/>
  <c r="D29" i="36"/>
  <c r="D22" i="36"/>
  <c r="D27" i="36"/>
  <c r="C22" i="36"/>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C30" i="36"/>
  <c r="C23" i="36"/>
  <c r="C20" i="36"/>
  <c r="C11" i="9"/>
  <c r="C29" i="36"/>
  <c r="C28" i="36"/>
  <c r="C13" i="36"/>
  <c r="C25" i="36"/>
  <c r="C12" i="36"/>
  <c r="N13" i="15"/>
  <c r="D13" i="31" s="1"/>
  <c r="N15" i="15"/>
  <c r="D15" i="31" s="1"/>
  <c r="N11" i="15"/>
  <c r="D11" i="31" s="1"/>
  <c r="D11" i="9"/>
  <c r="N12" i="15"/>
  <c r="D12"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A30"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E12" i="36" l="1"/>
  <c r="E22" i="36"/>
  <c r="G29" i="36"/>
  <c r="E29" i="36"/>
  <c r="G25" i="36"/>
  <c r="E25" i="36"/>
  <c r="G21" i="36"/>
  <c r="E21" i="36"/>
  <c r="G28" i="36"/>
  <c r="E28" i="36"/>
  <c r="G24" i="36"/>
  <c r="E24" i="36"/>
  <c r="G20" i="36"/>
  <c r="E20" i="36"/>
  <c r="G27" i="36"/>
  <c r="E27" i="36"/>
  <c r="G23" i="36"/>
  <c r="E23" i="36"/>
  <c r="G19" i="36"/>
  <c r="E19" i="36"/>
  <c r="G26" i="36"/>
  <c r="E26" i="36"/>
  <c r="G18" i="36"/>
  <c r="E18" i="36"/>
  <c r="G30" i="36"/>
  <c r="E30" i="36"/>
  <c r="G17" i="36"/>
  <c r="E17" i="36"/>
  <c r="G16" i="36"/>
  <c r="E16" i="36"/>
  <c r="C11" i="35"/>
  <c r="E11" i="35" s="1"/>
  <c r="F11" i="36"/>
  <c r="G11" i="36"/>
  <c r="D11" i="35"/>
  <c r="C14" i="31"/>
  <c r="E14" i="36" s="1"/>
  <c r="E15" i="31"/>
  <c r="G15" i="36" s="1"/>
  <c r="E13" i="31"/>
  <c r="G13" i="36" s="1"/>
  <c r="E12" i="31"/>
  <c r="G12" i="36" s="1"/>
  <c r="K12" i="31" l="1"/>
  <c r="I14" i="31"/>
  <c r="L15" i="31"/>
  <c r="J12" i="31"/>
  <c r="D13" i="37" s="1"/>
  <c r="M13" i="31"/>
  <c r="K15" i="31"/>
  <c r="E16" i="37" s="1"/>
  <c r="I12" i="31"/>
  <c r="J15" i="31"/>
  <c r="D16" i="37" s="1"/>
  <c r="M11" i="31"/>
  <c r="G12" i="37" s="1"/>
  <c r="I15" i="31"/>
  <c r="C16" i="37" s="1"/>
  <c r="L11" i="31"/>
  <c r="J13" i="31"/>
  <c r="D14" i="37" s="1"/>
  <c r="M14" i="31"/>
  <c r="K11" i="31"/>
  <c r="E12" i="37" s="1"/>
  <c r="I13" i="31"/>
  <c r="L14" i="31"/>
  <c r="F15" i="37" s="1"/>
  <c r="J11" i="31"/>
  <c r="M12" i="31"/>
  <c r="I11" i="31"/>
  <c r="L12" i="31"/>
  <c r="F13" i="37" s="1"/>
  <c r="J14" i="31"/>
  <c r="D15" i="37" s="1"/>
  <c r="M15" i="31"/>
  <c r="E13" i="37"/>
  <c r="F16" i="37"/>
  <c r="I18" i="36"/>
  <c r="K18" i="36" s="1"/>
  <c r="I22" i="36"/>
  <c r="K22" i="36" s="1"/>
  <c r="I26" i="36"/>
  <c r="K26" i="36" s="1"/>
  <c r="H23" i="36"/>
  <c r="J23" i="36" s="1"/>
  <c r="L23" i="36" s="1"/>
  <c r="N23" i="36" s="1"/>
  <c r="M23" i="36" s="1"/>
  <c r="P23" i="36" s="1"/>
  <c r="H25" i="36"/>
  <c r="J25" i="36" s="1"/>
  <c r="L25" i="36" s="1"/>
  <c r="N25" i="36" s="1"/>
  <c r="M25" i="36" s="1"/>
  <c r="P25" i="36" s="1"/>
  <c r="H24" i="36"/>
  <c r="J24" i="36" s="1"/>
  <c r="L24" i="36" s="1"/>
  <c r="N24" i="36" s="1"/>
  <c r="M24" i="36" s="1"/>
  <c r="P24" i="36" s="1"/>
  <c r="I19" i="36"/>
  <c r="K19" i="36" s="1"/>
  <c r="I23" i="36"/>
  <c r="K23" i="36" s="1"/>
  <c r="I27" i="36"/>
  <c r="K27" i="36" s="1"/>
  <c r="H21" i="36"/>
  <c r="J21" i="36" s="1"/>
  <c r="L21" i="36" s="1"/>
  <c r="N21" i="36" s="1"/>
  <c r="M21" i="36" s="1"/>
  <c r="P21" i="36" s="1"/>
  <c r="H29" i="36"/>
  <c r="J29" i="36" s="1"/>
  <c r="L29" i="36" s="1"/>
  <c r="N29" i="36" s="1"/>
  <c r="M29" i="36" s="1"/>
  <c r="P29" i="36" s="1"/>
  <c r="G22" i="36"/>
  <c r="H22" i="36"/>
  <c r="J22" i="36" s="1"/>
  <c r="L22" i="36" s="1"/>
  <c r="N22" i="36" s="1"/>
  <c r="M22" i="36" s="1"/>
  <c r="P22" i="36" s="1"/>
  <c r="H18" i="36"/>
  <c r="J18" i="36" s="1"/>
  <c r="L18" i="36" s="1"/>
  <c r="N18" i="36" s="1"/>
  <c r="M18" i="36" s="1"/>
  <c r="P18" i="36" s="1"/>
  <c r="H26" i="36"/>
  <c r="J26" i="36" s="1"/>
  <c r="L26" i="36" s="1"/>
  <c r="N26" i="36" s="1"/>
  <c r="M26" i="36" s="1"/>
  <c r="P26" i="36" s="1"/>
  <c r="I20" i="36"/>
  <c r="K20" i="36" s="1"/>
  <c r="I24" i="36"/>
  <c r="K24" i="36" s="1"/>
  <c r="I28" i="36"/>
  <c r="K28" i="36" s="1"/>
  <c r="H19" i="36"/>
  <c r="J19" i="36" s="1"/>
  <c r="L19" i="36" s="1"/>
  <c r="N19" i="36" s="1"/>
  <c r="M19" i="36" s="1"/>
  <c r="P19" i="36" s="1"/>
  <c r="H27" i="36"/>
  <c r="J27" i="36" s="1"/>
  <c r="L27" i="36" s="1"/>
  <c r="N27" i="36" s="1"/>
  <c r="M27" i="36" s="1"/>
  <c r="P27" i="36" s="1"/>
  <c r="H20" i="36"/>
  <c r="J20" i="36" s="1"/>
  <c r="L20" i="36" s="1"/>
  <c r="N20" i="36" s="1"/>
  <c r="M20" i="36" s="1"/>
  <c r="P20" i="36" s="1"/>
  <c r="H28" i="36"/>
  <c r="J28" i="36" s="1"/>
  <c r="L28" i="36" s="1"/>
  <c r="N28" i="36" s="1"/>
  <c r="M28" i="36" s="1"/>
  <c r="P28" i="36" s="1"/>
  <c r="I21" i="36"/>
  <c r="K21" i="36" s="1"/>
  <c r="I25" i="36"/>
  <c r="K25" i="36" s="1"/>
  <c r="I29" i="36"/>
  <c r="K29" i="36" s="1"/>
  <c r="I12" i="36"/>
  <c r="K12" i="36" s="1"/>
  <c r="D12" i="35"/>
  <c r="F12" i="35" s="1"/>
  <c r="I16" i="36"/>
  <c r="K16" i="36" s="1"/>
  <c r="I17" i="36"/>
  <c r="K17" i="36" s="1"/>
  <c r="D13" i="35"/>
  <c r="F13" i="35" s="1"/>
  <c r="I13" i="36"/>
  <c r="K13" i="36" s="1"/>
  <c r="H13" i="36"/>
  <c r="J13" i="36" s="1"/>
  <c r="C13" i="35"/>
  <c r="E13" i="35" s="1"/>
  <c r="H16" i="36"/>
  <c r="J16" i="36" s="1"/>
  <c r="L16" i="36" s="1"/>
  <c r="N16" i="36" s="1"/>
  <c r="M16" i="36" s="1"/>
  <c r="P16" i="36" s="1"/>
  <c r="H12" i="36"/>
  <c r="J12" i="36" s="1"/>
  <c r="C12" i="35"/>
  <c r="E12" i="35" s="1"/>
  <c r="H17" i="36"/>
  <c r="J17" i="36" s="1"/>
  <c r="L17" i="36" s="1"/>
  <c r="N17" i="36" s="1"/>
  <c r="M17" i="36" s="1"/>
  <c r="P17" i="36" s="1"/>
  <c r="H11" i="36"/>
  <c r="I11" i="36"/>
  <c r="F11" i="35"/>
  <c r="I15" i="36"/>
  <c r="K15" i="36" s="1"/>
  <c r="H15" i="36"/>
  <c r="J15" i="36" s="1"/>
  <c r="L15" i="36" s="1"/>
  <c r="N15" i="36" s="1"/>
  <c r="M15" i="36" s="1"/>
  <c r="P15" i="36" s="1"/>
  <c r="I14" i="36"/>
  <c r="K14" i="36" s="1"/>
  <c r="D14" i="35"/>
  <c r="F14" i="35" s="1"/>
  <c r="C14" i="37"/>
  <c r="C13" i="37"/>
  <c r="H14" i="36"/>
  <c r="J14" i="36" s="1"/>
  <c r="C14" i="35"/>
  <c r="E14" i="35" s="1"/>
  <c r="E14" i="31"/>
  <c r="G14" i="36" s="1"/>
  <c r="B11" i="9"/>
  <c r="A12" i="31"/>
  <c r="B12" i="31"/>
  <c r="A13" i="31"/>
  <c r="B13" i="31"/>
  <c r="A14" i="31"/>
  <c r="F12" i="37" s="1"/>
  <c r="B14" i="31"/>
  <c r="D12" i="37"/>
  <c r="B11" i="31"/>
  <c r="A11" i="31"/>
  <c r="C12" i="37" s="1"/>
  <c r="B14" i="15"/>
  <c r="A14" i="15"/>
  <c r="B13" i="15"/>
  <c r="A13" i="15"/>
  <c r="A12" i="15"/>
  <c r="A11" i="15"/>
  <c r="C15" i="37" l="1"/>
  <c r="G16" i="37"/>
  <c r="K14" i="31"/>
  <c r="E15" i="37" s="1"/>
  <c r="L13" i="31"/>
  <c r="K13" i="31"/>
  <c r="E14" i="37" s="1"/>
  <c r="G12" i="35"/>
  <c r="F14" i="37"/>
  <c r="L12" i="36"/>
  <c r="N12" i="36" s="1"/>
  <c r="M12" i="36" s="1"/>
  <c r="P12" i="36" s="1"/>
  <c r="B17" i="33"/>
  <c r="G14" i="37"/>
  <c r="L13" i="36"/>
  <c r="N13" i="36" s="1"/>
  <c r="M13" i="36" s="1"/>
  <c r="P13" i="36" s="1"/>
  <c r="J11" i="36"/>
  <c r="G11" i="35"/>
  <c r="L11" i="36" s="1"/>
  <c r="G15" i="37"/>
  <c r="G13" i="37"/>
  <c r="K12" i="35"/>
  <c r="I30" i="36"/>
  <c r="K30" i="36" s="1"/>
  <c r="G13" i="35"/>
  <c r="H30" i="36"/>
  <c r="J30" i="36" s="1"/>
  <c r="B16" i="33"/>
  <c r="B19" i="33"/>
  <c r="K11" i="36"/>
  <c r="L14" i="36"/>
  <c r="N14" i="36" s="1"/>
  <c r="M14" i="36" s="1"/>
  <c r="P14" i="36" s="1"/>
  <c r="G14" i="35"/>
  <c r="B18" i="33"/>
  <c r="L14" i="35" l="1"/>
  <c r="O15" i="35"/>
  <c r="O16" i="37" s="1"/>
  <c r="M13" i="35"/>
  <c r="L12" i="35"/>
  <c r="L13" i="37" s="1"/>
  <c r="O13" i="35"/>
  <c r="M15" i="35"/>
  <c r="M16" i="37" s="1"/>
  <c r="N15" i="35"/>
  <c r="K14" i="35"/>
  <c r="K15" i="37" s="1"/>
  <c r="M12" i="35"/>
  <c r="L15" i="35"/>
  <c r="L16" i="37" s="1"/>
  <c r="N13" i="35"/>
  <c r="N12" i="35"/>
  <c r="N13" i="37" s="1"/>
  <c r="K15" i="35"/>
  <c r="O11" i="35"/>
  <c r="O12" i="37" s="1"/>
  <c r="M11" i="35"/>
  <c r="K13" i="35"/>
  <c r="K14" i="37" s="1"/>
  <c r="N14" i="35"/>
  <c r="K11" i="35"/>
  <c r="K12" i="37" s="1"/>
  <c r="O14" i="35"/>
  <c r="L13" i="35"/>
  <c r="L14" i="37" s="1"/>
  <c r="N11" i="35"/>
  <c r="M14" i="35"/>
  <c r="M15" i="37" s="1"/>
  <c r="O12" i="35"/>
  <c r="O13" i="37" s="1"/>
  <c r="L11" i="35"/>
  <c r="L12" i="37" s="1"/>
  <c r="N11" i="36"/>
  <c r="B20" i="33"/>
  <c r="N12" i="37"/>
  <c r="K13" i="37"/>
  <c r="L15" i="37"/>
  <c r="N14" i="37"/>
  <c r="N15" i="37"/>
  <c r="M13" i="37"/>
  <c r="M12" i="37"/>
  <c r="O15" i="37"/>
  <c r="K16" i="37"/>
  <c r="O14" i="37"/>
  <c r="M14" i="37"/>
  <c r="N16" i="37"/>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<sst xmlns="http://schemas.openxmlformats.org/spreadsheetml/2006/main" count="739" uniqueCount="285">
  <si>
    <t>No. DEL RIESGO</t>
  </si>
  <si>
    <t>RIESGO</t>
  </si>
  <si>
    <t>PROBABILIDAD</t>
  </si>
  <si>
    <t>Frecuencia</t>
  </si>
  <si>
    <t>IMPACTO</t>
  </si>
  <si>
    <t>Moderado</t>
  </si>
  <si>
    <t>Mayor</t>
  </si>
  <si>
    <t>Menor</t>
  </si>
  <si>
    <t>TIPO</t>
  </si>
  <si>
    <t>Probabilidad Residual</t>
  </si>
  <si>
    <t>Impacto Residual</t>
  </si>
  <si>
    <t>R1</t>
  </si>
  <si>
    <t>R2</t>
  </si>
  <si>
    <t>R3</t>
  </si>
  <si>
    <t>R4</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</si>
  <si>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</si>
  <si>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</si>
  <si>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</si>
  <si>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</si>
  <si>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</si>
  <si>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</si>
  <si>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</si>
  <si>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</si>
  <si>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</si>
  <si>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</si>
  <si>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</si>
  <si>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</si>
  <si>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</si>
  <si>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</si>
  <si>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</si>
  <si>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</si>
  <si>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</si>
  <si>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</si>
  <si>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</si>
  <si>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</si>
  <si>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</si>
  <si>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</si>
  <si>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</si>
  <si>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</si>
  <si>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</si>
  <si>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</si>
  <si>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</si>
  <si>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</si>
  <si>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</si>
  <si>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</si>
  <si>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</si>
  <si>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</si>
  <si>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</si>
  <si>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</si>
  <si>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</si>
  <si>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</si>
  <si>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</si>
  <si>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</si>
  <si>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</si>
  <si>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</si>
  <si>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</si>
  <si>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</si>
  <si>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</si>
  <si>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</si>
  <si>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</si>
  <si>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</si>
  <si>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</si>
  <si>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</si>
  <si>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</si>
  <si>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</si>
  <si>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</si>
  <si>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</si>
  <si>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</si>
  <si>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</si>
  <si>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</si>
  <si>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</si>
  <si>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</si>
  <si>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</si>
  <si>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</si>
  <si>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</si>
  <si>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</si>
  <si>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</si>
  <si>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</si>
  <si>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</si>
  <si>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</si>
  <si>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</si>
  <si>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</si>
  <si>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</si>
  <si>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</si>
  <si>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</si>
  <si>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</si>
  <si>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</si>
  <si>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</si>
  <si>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</si>
  <si>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</si>
  <si>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</si>
  <si>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</si>
  <si>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</si>
  <si>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</si>
  <si>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</si>
  <si>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</si>
  <si>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</si>
  <si>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</si>
  <si>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</si>
  <si>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</si>
  <si>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</si>
  <si>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</si>
  <si>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</si>
  <si>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</si>
  <si>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</si>
  <si>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</si>
  <si>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</si>
  <si>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</si>
  <si>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</si>
  <si>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</si>
  <si>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</si>
  <si>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</si>
  <si>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</si>
  <si>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</si>
  <si>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</si>
  <si>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</si>
  <si>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</si>
  <si>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</si>
  <si>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</si>
  <si>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</si>
  <si>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</si>
  <si>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</si>
  <si>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</si>
  <si>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</si>
  <si>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</si>
  <si>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</si>
  <si>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</si>
  <si>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</si>
  <si>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</si>
  <si>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</si>
  <si>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</si>
  <si>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</si>
  <si>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</si>
  <si>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</si>
  <si>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</si>
  <si>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</si>
  <si>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</si>
  <si>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</si>
  <si>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</si>
  <si>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</si>
  <si>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</si>
  <si>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</si>
  <si>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</si>
  <si>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</si>
  <si>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</si>
  <si>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</si>
  <si>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</si>
  <si>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</si>
  <si>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</si>
  <si>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</si>
  <si>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</si>
  <si>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</si>
  <si>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</si>
  <si>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</si>
  <si>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</si>
  <si>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</si>
  <si>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</si>
  <si>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</si>
  <si>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</si>
  <si>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</si>
  <si>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</si>
  <si>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</si>
  <si>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</si>
  <si>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</si>
  <si>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</si>
  <si>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</si>
  <si>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</si>
  <si>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</si>
  <si>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</si>
  <si>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</si>
  <si>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</si>
  <si>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</si>
  <si>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</si>
  <si>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</si>
  <si>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</si>
  <si>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</si>
  <si>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</si>
  <si>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</si>
  <si>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</si>
  <si>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</si>
  <si>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</si>
  <si>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</si>
  <si>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</si>
  <si>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</si>
  <si>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</si>
  <si>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</si>
  <si>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</si>
  <si>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</si>
  <si>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</si>
  <si>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</si>
  <si>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</si>
  <si>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</si>
  <si>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</si>
  <si>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</si>
  <si>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</si>
  <si>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</si>
  <si>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</si>
  <si>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</si>
  <si>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</si>
  <si>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</si>
  <si>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</si>
  <si>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</si>
  <si>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</si>
  <si>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</si>
  <si>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</si>
  <si>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</si>
  <si>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</si>
  <si>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</si>
  <si>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</si>
  <si>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</si>
  <si>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</si>
  <si>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</si>
  <si>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</si>
  <si>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</si>
  <si>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</si>
  <si>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</si>
  <si>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</si>
  <si>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</si>
  <si>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</si>
  <si>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</si>
  <si>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</si>
  <si>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</si>
  <si>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</si>
  <si>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</si>
  <si>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</si>
  <si>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</si>
  <si>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</si>
  <si>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</si>
  <si>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</si>
  <si>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</si>
  <si>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</si>
  <si>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</si>
  <si>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</si>
  <si>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</si>
  <si>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</si>
  <si>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</si>
  <si>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</si>
  <si>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</si>
  <si>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</si>
  <si>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</si>
  <si>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</si>
  <si>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</si>
  <si>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</si>
  <si>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</si>
  <si>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</si>
  <si>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</si>
  <si>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</si>
  <si>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</si>
  <si>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</si>
  <si>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</si>
  <si>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</si>
  <si>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</si>
  <si>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</si>
  <si>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</si>
  <si>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</si>
  <si>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</si>
  <si>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</si>
  <si>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</si>
  <si>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Asesorar jurídicamente a los procesos de la entidad, realizar la contratación estatal y ejercer la representación judicial, con el fin de fortalecer y unificar criterios institucionales y defender el patrimonio de la entidad en los procesos judiciales, a través de la emisión de conceptos jurídicos y la aplicación de la normatividad vigente.</t>
  </si>
  <si>
    <t>por emisión de conceptos juridicos erroneos</t>
  </si>
  <si>
    <t>debido a capacitación insuficiente en actualización normativa</t>
  </si>
  <si>
    <t xml:space="preserve">Proceso de jurídica </t>
  </si>
  <si>
    <t>cada vez que se requiera</t>
  </si>
  <si>
    <t xml:space="preserve">Revisa permanentemente y actualiza la normatividad que se requiera para cada una de las actividades que hacen parte del proceso </t>
  </si>
  <si>
    <t>por celebración de contratos sin cumplir los requisitos legales</t>
  </si>
  <si>
    <t>debido a revisión deficiente de los procesos y una indebida aplicación de la normatividad que regula la materia</t>
  </si>
  <si>
    <t xml:space="preserve">establece filtros en la etapa precontractual para los procedimientos de los procesos de selección con el fin de validar el cumplimieno de los requisitos contractuales </t>
  </si>
  <si>
    <t>en cada uno de ellos</t>
  </si>
  <si>
    <t>Por direccionamiento de un proceso de contratación en favor de un tercero</t>
  </si>
  <si>
    <t>debido a la incorporación de condiciones restrictivas en el proceso de contratación</t>
  </si>
  <si>
    <t xml:space="preserve">establece  filtros en la etapa precontractual para a la elaboración del proceso de selección, con el fin de validar el cumplimiento de los requisitos contractuales. </t>
  </si>
  <si>
    <t>En caso de encontrar desviaciones debe informar a las partes interesadas, con el fin de subsanar y asegurar el cumplimiento de requisitos</t>
  </si>
  <si>
    <t xml:space="preserve">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</si>
  <si>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t>
  </si>
  <si>
    <t>Por atención inoportuna (por fuera de términos) de las distintas actuaciones que deben surtirse en los procesos judiciales, tramites extrajudiciales y administrativos a cargo</t>
  </si>
  <si>
    <t>Debido a un indebido control de los términos de los procesos por parte de los apoderados.</t>
  </si>
  <si>
    <t>En caso de encontrar desviaciones deberá informar al jefe de la oficina asesora jurídica.</t>
  </si>
  <si>
    <t>debe Elaborar informe quincenal de seguimiento con el fin de hacer seguimiento y asegurar su atención oportuna</t>
  </si>
  <si>
    <t>Presentar informe quincenal del estado de cada uno de los procesos asignados a los apoderados al jefe de la oficina asesora jurídica</t>
  </si>
  <si>
    <t xml:space="preserve">Abogado representacion judicial
</t>
  </si>
  <si>
    <t>1.Establecer procedimientos claros y estandarizados para la revisión y aprobación de contratos, asegurando que cumplan con la normativa aplicable.
2. Diseñar y aplicar mecanismos de supervisión y auditoría interna para detectar y corregir posibles errores antes de la firma de los contratos.</t>
  </si>
  <si>
    <t>1.Garantizar que los procesos sean abiertos, objetivos y en igualdad de condiciones para todos los participantes.
2. Implementar controles periódicos y auditorías internas para revisar la correcta aplicación de los criterios de contratación y prevenir irregularidades.
3. Brindar formación a los responsables de contratación sobre principios de ética, transparencia y cumplimiento normativo para reducir riesgos de direccionamiento.</t>
  </si>
  <si>
    <t xml:space="preserve">Proceso Jurídico  </t>
  </si>
  <si>
    <t xml:space="preserve">RECOMENDACIÓN 1: </t>
  </si>
  <si>
    <t>RECOMENDACIÓN 1: 
SSAS</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</si>
</sst>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6"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3"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39" xfId="4" quotePrefix="1" applyFont="1" applyFill="1" applyBorder="1" applyAlignment="1">
      <alignment horizontal="left" vertical="top" wrapText="1"/>
    </xf>
    <xf numFmtId="0" fontId="35" fillId="5" borderId="40" xfId="4" quotePrefix="1" applyFont="1" applyFill="1" applyBorder="1" applyAlignment="1">
      <alignment horizontal="left" vertical="top" wrapText="1"/>
    </xf>
    <xf numFmtId="0" fontId="35" fillId="5" borderId="41" xfId="4" quotePrefix="1" applyFont="1" applyFill="1" applyBorder="1" applyAlignment="1">
      <alignment horizontal="left" vertical="top" wrapText="1"/>
    </xf>
    <xf numFmtId="0" fontId="37" fillId="5" borderId="39" xfId="4" quotePrefix="1" applyFont="1" applyFill="1" applyBorder="1" applyAlignment="1">
      <alignment horizontal="left" vertical="top" wrapText="1"/>
    </xf>
    <xf numFmtId="0" fontId="37" fillId="5" borderId="40" xfId="4" quotePrefix="1" applyFont="1" applyFill="1" applyBorder="1" applyAlignment="1">
      <alignment horizontal="left" vertical="top" wrapText="1"/>
    </xf>
    <xf numFmtId="0" fontId="37" fillId="5" borderId="41"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9"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1" xfId="4" quotePrefix="1" applyFont="1" applyFill="1" applyBorder="1" applyAlignment="1">
      <alignment horizontal="left" vertical="top" wrapText="1"/>
    </xf>
    <xf numFmtId="0" fontId="41" fillId="5" borderId="40" xfId="5" applyFont="1" applyFill="1" applyBorder="1" applyAlignment="1">
      <alignment horizontal="left" vertical="top" wrapText="1" readingOrder="1"/>
    </xf>
    <xf numFmtId="0" fontId="42" fillId="5" borderId="40" xfId="4" applyFont="1" applyFill="1" applyBorder="1" applyAlignment="1">
      <alignment horizontal="justify" vertical="center" wrapText="1"/>
    </xf>
    <xf numFmtId="0" fontId="35" fillId="5" borderId="39" xfId="4" quotePrefix="1" applyFont="1" applyFill="1" applyBorder="1" applyAlignment="1">
      <alignment vertical="top" wrapText="1"/>
    </xf>
    <xf numFmtId="0" fontId="35" fillId="5" borderId="40" xfId="4" quotePrefix="1" applyFont="1" applyFill="1" applyBorder="1" applyAlignment="1">
      <alignment vertical="top" wrapText="1"/>
    </xf>
    <xf numFmtId="0" fontId="35" fillId="5" borderId="41"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39" xfId="4" applyFont="1" applyFill="1" applyBorder="1" applyAlignment="1">
      <alignment wrapText="1"/>
    </xf>
    <xf numFmtId="0" fontId="33" fillId="5" borderId="40" xfId="4" applyFont="1" applyFill="1" applyBorder="1" applyAlignment="1">
      <alignment wrapText="1"/>
    </xf>
    <xf numFmtId="0" fontId="33" fillId="5" borderId="41"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39" xfId="4" quotePrefix="1" applyFont="1" applyBorder="1" applyAlignment="1">
      <alignment horizontal="left" vertical="top" wrapText="1"/>
    </xf>
    <xf numFmtId="0" fontId="37" fillId="0" borderId="40" xfId="4" quotePrefix="1" applyFont="1" applyBorder="1" applyAlignment="1">
      <alignment horizontal="left" vertical="top" wrapText="1"/>
    </xf>
    <xf numFmtId="0" fontId="37" fillId="0" borderId="41"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3"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5"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48"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5"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14" fontId="24" fillId="4" borderId="1" xfId="2" applyNumberFormat="1" applyFont="1" applyFill="1" applyBorder="1" applyAlignment="1" applyProtection="1">
      <alignment horizontal="justify" vertical="center" wrapText="1"/>
      <protection locked="0"/>
    </xf>
    <xf numFmtId="0" fontId="14" fillId="0" borderId="1" xfId="2" applyFont="1" applyBorder="1" applyAlignment="1">
      <alignment horizontal="center" vertical="center" wrapText="1"/>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6" fillId="5" borderId="0" xfId="2" applyFont="1" applyFill="1" applyAlignment="1">
      <alignment horizontal="center" vertical="center" wrapText="1"/>
    </xf>
    <xf numFmtId="9" fontId="21" fillId="0" borderId="4" xfId="0" applyNumberFormat="1" applyFont="1" applyBorder="1" applyAlignment="1">
      <alignment horizontal="center" vertical="center" wrapText="1"/>
    </xf>
    <xf numFmtId="14" fontId="2" fillId="4" borderId="1" xfId="2" applyNumberFormat="1" applyFont="1" applyFill="1" applyBorder="1" applyAlignment="1" applyProtection="1">
      <alignment horizontal="justify" vertical="center" wrapText="1"/>
      <protection locked="0"/>
    </xf>
    <xf numFmtId="0" fontId="14" fillId="0" borderId="0" xfId="2" applyFont="1" applyAlignment="1">
      <alignment horizontal="center"/>
    </xf>
    <xf numFmtId="0" fontId="2" fillId="2" borderId="0" xfId="2" applyFill="1" applyAlignment="1"/>
    <xf numFmtId="0" fontId="2" fillId="4" borderId="1" xfId="2" applyFill="1" applyBorder="1" applyAlignment="1" applyProtection="1">
      <alignment horizontal="left" wrapText="1"/>
      <protection locked="0"/>
    </xf>
    <xf numFmtId="0" fontId="2" fillId="4" borderId="1" xfId="2" applyFill="1" applyBorder="1" applyAlignment="1" applyProtection="1">
      <alignment horizontal="justify" wrapText="1"/>
      <protection locked="0"/>
    </xf>
    <xf numFmtId="0" fontId="2" fillId="0" borderId="0" xfId="2" applyAlignment="1">
      <alignment wrapText="1"/>
    </xf>
    <xf numFmtId="0" fontId="2" fillId="0" borderId="0" xfId="2" applyAlignment="1">
      <alignment horizontal="center" wrapText="1"/>
    </xf>
    <xf numFmtId="0" fontId="2" fillId="4" borderId="1" xfId="2" applyFont="1" applyFill="1" applyBorder="1" applyAlignment="1" applyProtection="1">
      <alignment horizontal="justify" vertical="center" wrapText="1"/>
      <protection locked="0"/>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49"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1" xfId="4" quotePrefix="1" applyFont="1" applyFill="1" applyBorder="1" applyAlignment="1">
      <alignment horizontal="left" vertical="top" wrapText="1"/>
    </xf>
    <xf numFmtId="0" fontId="41" fillId="13" borderId="44" xfId="5" applyFont="1" applyFill="1" applyBorder="1" applyAlignment="1">
      <alignment horizontal="center" vertical="center" wrapText="1"/>
    </xf>
    <xf numFmtId="0" fontId="41" fillId="13" borderId="45" xfId="5" applyFont="1" applyFill="1" applyBorder="1" applyAlignment="1">
      <alignment horizontal="center" vertical="center" wrapText="1"/>
    </xf>
    <xf numFmtId="0" fontId="41" fillId="13" borderId="58" xfId="4" applyFont="1" applyFill="1" applyBorder="1" applyAlignment="1">
      <alignment horizontal="center" vertical="center" wrapText="1"/>
    </xf>
    <xf numFmtId="0" fontId="41" fillId="13" borderId="59" xfId="4" applyFont="1" applyFill="1" applyBorder="1" applyAlignment="1">
      <alignment horizontal="center" vertical="center" wrapText="1"/>
    </xf>
    <xf numFmtId="0" fontId="41" fillId="13" borderId="46" xfId="4" applyFont="1" applyFill="1" applyBorder="1" applyAlignment="1">
      <alignment horizontal="center" vertical="center" wrapText="1"/>
    </xf>
    <xf numFmtId="0" fontId="41" fillId="13" borderId="47"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39" xfId="4" quotePrefix="1" applyFont="1" applyFill="1" applyBorder="1" applyAlignment="1">
      <alignment horizontal="left" vertical="top" wrapText="1"/>
    </xf>
    <xf numFmtId="0" fontId="35" fillId="5" borderId="40" xfId="4" quotePrefix="1" applyFont="1" applyFill="1" applyBorder="1" applyAlignment="1">
      <alignment horizontal="left" vertical="top" wrapText="1"/>
    </xf>
    <xf numFmtId="0" fontId="35" fillId="5" borderId="41"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4" xfId="0" applyFont="1" applyFill="1" applyBorder="1" applyAlignment="1">
      <alignment horizontal="left" vertical="center" wrapText="1"/>
    </xf>
    <xf numFmtId="0" fontId="41" fillId="5" borderId="55" xfId="0" applyFont="1" applyFill="1" applyBorder="1" applyAlignment="1">
      <alignment horizontal="left" vertical="center" wrapText="1"/>
    </xf>
    <xf numFmtId="0" fontId="42" fillId="5" borderId="56" xfId="0" applyFont="1" applyFill="1" applyBorder="1" applyAlignment="1">
      <alignment horizontal="justify" vertical="center" wrapText="1"/>
    </xf>
    <xf numFmtId="0" fontId="42" fillId="5" borderId="57"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2"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3" xfId="4" quotePrefix="1" applyFont="1" applyBorder="1" applyAlignment="1">
      <alignment horizontal="left" vertical="center" wrapText="1"/>
    </xf>
    <xf numFmtId="0" fontId="36" fillId="5" borderId="40" xfId="4" quotePrefix="1" applyFont="1" applyFill="1" applyBorder="1" applyAlignment="1">
      <alignment horizontal="left" vertical="top" wrapText="1"/>
    </xf>
    <xf numFmtId="0" fontId="36" fillId="5" borderId="41" xfId="4" quotePrefix="1" applyFont="1" applyFill="1" applyBorder="1" applyAlignment="1">
      <alignment horizontal="left" vertical="top" wrapText="1"/>
    </xf>
    <xf numFmtId="0" fontId="37" fillId="5" borderId="42"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3" xfId="4" quotePrefix="1" applyFont="1" applyFill="1" applyBorder="1" applyAlignment="1">
      <alignment horizontal="justify" vertical="center" wrapText="1"/>
    </xf>
    <xf numFmtId="0" fontId="41" fillId="13" borderId="52" xfId="5" applyFont="1" applyFill="1" applyBorder="1" applyAlignment="1">
      <alignment horizontal="center" vertical="center" wrapText="1"/>
    </xf>
    <xf numFmtId="0" fontId="37" fillId="5" borderId="39" xfId="4" quotePrefix="1" applyFont="1" applyFill="1" applyBorder="1" applyAlignment="1">
      <alignment horizontal="left" vertical="top" wrapText="1"/>
    </xf>
    <xf numFmtId="0" fontId="37" fillId="5" borderId="40" xfId="4" quotePrefix="1" applyFont="1" applyFill="1" applyBorder="1" applyAlignment="1">
      <alignment horizontal="left" vertical="top" wrapText="1"/>
    </xf>
    <xf numFmtId="0" fontId="37" fillId="5" borderId="41" xfId="4" quotePrefix="1" applyFont="1" applyFill="1" applyBorder="1" applyAlignment="1">
      <alignment horizontal="left" vertical="top" wrapText="1"/>
    </xf>
    <xf numFmtId="0" fontId="37" fillId="4" borderId="39" xfId="4" quotePrefix="1" applyFont="1" applyFill="1" applyBorder="1" applyAlignment="1">
      <alignment horizontal="left" vertical="top" wrapText="1"/>
    </xf>
    <xf numFmtId="0" fontId="37" fillId="4" borderId="40" xfId="4" quotePrefix="1" applyFont="1" applyFill="1" applyBorder="1" applyAlignment="1">
      <alignment horizontal="left" vertical="top" wrapText="1"/>
    </xf>
    <xf numFmtId="0" fontId="37" fillId="4" borderId="41"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49" xfId="2" applyFont="1" applyBorder="1" applyAlignment="1">
      <alignment horizontal="center" vertical="center" textRotation="90" wrapText="1"/>
    </xf>
    <xf numFmtId="0" fontId="14" fillId="0" borderId="50"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6"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0"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7" xfId="2" applyFont="1" applyBorder="1" applyAlignment="1">
      <alignment horizontal="center" vertical="center" textRotation="90" wrapText="1"/>
    </xf>
    <xf numFmtId="0" fontId="14" fillId="0" borderId="38"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5"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6" fillId="5" borderId="1" xfId="2" applyFont="1" applyFill="1" applyBorder="1" applyAlignment="1">
      <alignment vertical="center" wrapText="1"/>
    </xf>
    <xf numFmtId="0" fontId="11" fillId="0" borderId="0" xfId="2" applyFont="1" applyAlignment="1">
      <alignment vertical="center" wrapText="1"/>
    </xf>
    <xf numFmtId="0" fontId="10" fillId="2" borderId="0" xfId="2" applyFont="1" applyFill="1" applyAlignment="1">
      <alignment vertical="center" wrapText="1"/>
    </xf>
  </cellXfs>
  <cellStyles count="6">
    <cellStyle name="Nor}al" xfId="1"/>
    <cellStyle name="Normal" xfId="0" builtinId="0"/>
    <cellStyle name="Normal - Style1 2" xfId="4"/>
    <cellStyle name="Normal 2" xfId="2"/>
    <cellStyle name="Normal 2 2" xfId="5"/>
    <cellStyle name="Normal 3" xfId="3"/>
  </cellStyles>
  <dxfs count="143">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67235</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26</xdr:row>
      <xdr:rowOff>0</xdr:rowOff>
    </xdr:from>
    <xdr:to>
      <xdr:col>4</xdr:col>
      <xdr:colOff>90438</xdr:colOff>
      <xdr:row>31</xdr:row>
      <xdr:rowOff>41460</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479834</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26</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26</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26</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0</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0</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1</xdr:col>
      <xdr:colOff>171738</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82</xdr:row>
      <xdr:rowOff>13239</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77</xdr:row>
      <xdr:rowOff>46945</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1</xdr:col>
      <xdr:colOff>523205</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115" workbookViewId="0">
      <selection activeCell="B7" sqref="B7:H7"/>
    </sheetView>
  </sheetViews>
  <sheetFormatPr baseColWidth="10" defaultColWidth="11.42578125" defaultRowHeight="15" x14ac:dyDescent="0.25"/>
  <cols>
    <col min="1" max="1" width="2.85546875" style="233" customWidth="1" collapsed="1"/>
    <col min="2" max="3" width="24.7109375" style="233" customWidth="1" collapsed="1"/>
    <col min="4" max="4" width="16" style="233" customWidth="1" collapsed="1"/>
    <col min="5" max="5" width="24.7109375" style="233" customWidth="1" collapsed="1"/>
    <col min="6" max="6" width="27.7109375" style="233" customWidth="1" collapsed="1"/>
    <col min="7" max="8" width="24.7109375" style="233" customWidth="1" collapsed="1"/>
    <col min="9" max="16384" width="11.42578125" style="233" collapsed="1"/>
  </cols>
  <sheetData>
    <row r="1" spans="2:8" ht="15.75" thickBot="1" x14ac:dyDescent="0.3"/>
    <row r="2" spans="2:8" ht="18" x14ac:dyDescent="0.25">
      <c r="B2" s="334" t="s">
        <v>161</v>
      </c>
      <c r="C2" s="335"/>
      <c r="D2" s="335"/>
      <c r="E2" s="335"/>
      <c r="F2" s="335"/>
      <c r="G2" s="335"/>
      <c r="H2" s="336"/>
    </row>
    <row r="3" spans="2:8" x14ac:dyDescent="0.25">
      <c r="B3" s="234"/>
      <c r="C3" s="235"/>
      <c r="D3" s="235"/>
      <c r="E3" s="235"/>
      <c r="F3" s="235"/>
      <c r="G3" s="235"/>
      <c r="H3" s="236"/>
    </row>
    <row r="4" spans="2:8" ht="47.25" customHeight="1" x14ac:dyDescent="0.25">
      <c r="B4" s="337" t="s">
        <v>171</v>
      </c>
      <c r="C4" s="338"/>
      <c r="D4" s="338"/>
      <c r="E4" s="338"/>
      <c r="F4" s="338"/>
      <c r="G4" s="338"/>
      <c r="H4" s="339"/>
    </row>
    <row r="5" spans="2:8" ht="47.25" customHeight="1" x14ac:dyDescent="0.25">
      <c r="B5" s="340"/>
      <c r="C5" s="341"/>
      <c r="D5" s="341"/>
      <c r="E5" s="341"/>
      <c r="F5" s="341"/>
      <c r="G5" s="341"/>
      <c r="H5" s="342"/>
    </row>
    <row r="6" spans="2:8" ht="16.5" x14ac:dyDescent="0.25">
      <c r="B6" s="324" t="s">
        <v>162</v>
      </c>
      <c r="C6" s="343"/>
      <c r="D6" s="343"/>
      <c r="E6" s="343"/>
      <c r="F6" s="343"/>
      <c r="G6" s="343"/>
      <c r="H6" s="344"/>
    </row>
    <row r="7" spans="2:8" ht="72" customHeight="1" x14ac:dyDescent="0.25">
      <c r="B7" s="345" t="s">
        <v>172</v>
      </c>
      <c r="C7" s="346"/>
      <c r="D7" s="346"/>
      <c r="E7" s="346"/>
      <c r="F7" s="346"/>
      <c r="G7" s="346"/>
      <c r="H7" s="347"/>
    </row>
    <row r="8" spans="2:8" ht="16.5" x14ac:dyDescent="0.25">
      <c r="B8" s="213"/>
      <c r="C8" s="214"/>
      <c r="D8" s="214"/>
      <c r="E8" s="214"/>
      <c r="F8" s="214"/>
      <c r="G8" s="214"/>
      <c r="H8" s="215"/>
    </row>
    <row r="9" spans="2:8" ht="20.45" customHeight="1" x14ac:dyDescent="0.25">
      <c r="B9" s="349" t="s">
        <v>187</v>
      </c>
      <c r="C9" s="350"/>
      <c r="D9" s="350"/>
      <c r="E9" s="350"/>
      <c r="F9" s="350"/>
      <c r="G9" s="350"/>
      <c r="H9" s="351"/>
    </row>
    <row r="10" spans="2:8" ht="16.5" x14ac:dyDescent="0.25">
      <c r="B10" s="219"/>
      <c r="C10" s="220"/>
      <c r="D10" s="220"/>
      <c r="E10" s="220"/>
      <c r="F10" s="220"/>
      <c r="G10" s="220"/>
      <c r="H10" s="221"/>
    </row>
    <row r="11" spans="2:8" ht="20.45" customHeight="1" x14ac:dyDescent="0.25">
      <c r="B11" s="352" t="s">
        <v>188</v>
      </c>
      <c r="C11" s="353"/>
      <c r="D11" s="353"/>
      <c r="E11" s="353"/>
      <c r="F11" s="353"/>
      <c r="G11" s="353"/>
      <c r="H11" s="354"/>
    </row>
    <row r="12" spans="2:8" s="258" customFormat="1" ht="20.45" customHeight="1" x14ac:dyDescent="0.25">
      <c r="B12" s="255"/>
      <c r="C12" s="256"/>
      <c r="D12" s="256"/>
      <c r="E12" s="256"/>
      <c r="F12" s="256"/>
      <c r="G12" s="256"/>
      <c r="H12" s="257"/>
    </row>
    <row r="13" spans="2:8" ht="20.45" customHeight="1" x14ac:dyDescent="0.25">
      <c r="B13" s="324" t="s">
        <v>185</v>
      </c>
      <c r="C13" s="325"/>
      <c r="D13" s="325"/>
      <c r="E13" s="325"/>
      <c r="F13" s="325"/>
      <c r="G13" s="325"/>
      <c r="H13" s="326"/>
    </row>
    <row r="14" spans="2:8" ht="9" customHeight="1" x14ac:dyDescent="0.25">
      <c r="B14" s="324"/>
      <c r="C14" s="325"/>
      <c r="D14" s="325"/>
      <c r="E14" s="325"/>
      <c r="F14" s="325"/>
      <c r="G14" s="325"/>
      <c r="H14" s="326"/>
    </row>
    <row r="15" spans="2:8" ht="16.5" x14ac:dyDescent="0.25">
      <c r="B15" s="324" t="s">
        <v>184</v>
      </c>
      <c r="C15" s="325"/>
      <c r="D15" s="325"/>
      <c r="E15" s="325"/>
      <c r="F15" s="325"/>
      <c r="G15" s="325"/>
      <c r="H15" s="326"/>
    </row>
    <row r="16" spans="2:8" ht="16.5" x14ac:dyDescent="0.25">
      <c r="B16" s="216"/>
      <c r="C16" s="217"/>
      <c r="D16" s="217"/>
      <c r="E16" s="217"/>
      <c r="F16" s="217"/>
      <c r="G16" s="217"/>
      <c r="H16" s="218"/>
    </row>
    <row r="17" spans="2:8" ht="18.600000000000001" customHeight="1" x14ac:dyDescent="0.25">
      <c r="B17" s="324" t="s">
        <v>186</v>
      </c>
      <c r="C17" s="325"/>
      <c r="D17" s="325"/>
      <c r="E17" s="325"/>
      <c r="F17" s="325"/>
      <c r="G17" s="325"/>
      <c r="H17" s="326"/>
    </row>
    <row r="18" spans="2:8" ht="18.600000000000001" customHeight="1" x14ac:dyDescent="0.25">
      <c r="B18" s="216"/>
      <c r="C18" s="217"/>
      <c r="D18" s="217"/>
      <c r="E18" s="217"/>
      <c r="F18" s="217"/>
      <c r="G18" s="217"/>
      <c r="H18" s="218"/>
    </row>
    <row r="19" spans="2:8" ht="18.600000000000001" customHeight="1" x14ac:dyDescent="0.25">
      <c r="B19" s="324" t="s">
        <v>189</v>
      </c>
      <c r="C19" s="325"/>
      <c r="D19" s="325"/>
      <c r="E19" s="325"/>
      <c r="F19" s="325"/>
      <c r="G19" s="325"/>
      <c r="H19" s="326"/>
    </row>
    <row r="20" spans="2:8" ht="18.600000000000001" customHeight="1" thickBot="1" x14ac:dyDescent="0.3">
      <c r="B20" s="182"/>
      <c r="C20" s="222"/>
      <c r="D20" s="222"/>
      <c r="E20" s="222"/>
      <c r="F20" s="222"/>
      <c r="G20" s="222"/>
      <c r="H20" s="223"/>
    </row>
    <row r="21" spans="2:8" ht="15.75" thickTop="1" x14ac:dyDescent="0.25">
      <c r="B21" s="237"/>
      <c r="C21" s="315" t="s">
        <v>163</v>
      </c>
      <c r="D21" s="316"/>
      <c r="E21" s="319" t="s">
        <v>164</v>
      </c>
      <c r="F21" s="320"/>
      <c r="G21" s="242"/>
      <c r="H21" s="238"/>
    </row>
    <row r="22" spans="2:8" ht="35.25" customHeight="1" x14ac:dyDescent="0.25">
      <c r="B22" s="237"/>
      <c r="C22" s="310" t="s">
        <v>165</v>
      </c>
      <c r="D22" s="310"/>
      <c r="E22" s="309" t="s">
        <v>166</v>
      </c>
      <c r="F22" s="309"/>
      <c r="G22" s="242"/>
      <c r="H22" s="238"/>
    </row>
    <row r="23" spans="2:8" ht="17.25" customHeight="1" x14ac:dyDescent="0.25">
      <c r="B23" s="237"/>
      <c r="C23" s="310" t="s">
        <v>196</v>
      </c>
      <c r="D23" s="310"/>
      <c r="E23" s="309" t="s">
        <v>167</v>
      </c>
      <c r="F23" s="309"/>
      <c r="G23" s="242"/>
      <c r="H23" s="238"/>
    </row>
    <row r="24" spans="2:8" ht="69.75" customHeight="1" x14ac:dyDescent="0.25">
      <c r="B24" s="237"/>
      <c r="C24" s="310" t="s">
        <v>198</v>
      </c>
      <c r="D24" s="310"/>
      <c r="E24" s="309" t="s">
        <v>168</v>
      </c>
      <c r="F24" s="309"/>
      <c r="G24" s="242"/>
      <c r="H24" s="238"/>
    </row>
    <row r="25" spans="2:8" ht="69.75" customHeight="1" x14ac:dyDescent="0.25">
      <c r="B25" s="237"/>
      <c r="C25" s="311" t="s">
        <v>59</v>
      </c>
      <c r="D25" s="311"/>
      <c r="E25" s="309" t="s">
        <v>209</v>
      </c>
      <c r="F25" s="309"/>
      <c r="G25" s="242"/>
      <c r="H25" s="238"/>
    </row>
    <row r="26" spans="2:8" ht="69.75" customHeight="1" x14ac:dyDescent="0.25">
      <c r="B26" s="237"/>
      <c r="C26" s="311" t="s">
        <v>199</v>
      </c>
      <c r="D26" s="311"/>
      <c r="E26" s="309" t="s">
        <v>200</v>
      </c>
      <c r="F26" s="309"/>
      <c r="G26" s="242"/>
      <c r="H26" s="238"/>
    </row>
    <row r="27" spans="2:8" ht="60.75" customHeight="1" x14ac:dyDescent="0.25">
      <c r="B27" s="237"/>
      <c r="C27" s="311" t="s">
        <v>201</v>
      </c>
      <c r="D27" s="311"/>
      <c r="E27" s="309" t="s">
        <v>202</v>
      </c>
      <c r="F27" s="309"/>
      <c r="G27" s="242"/>
      <c r="H27" s="238"/>
    </row>
    <row r="28" spans="2:8" ht="104.25" customHeight="1" x14ac:dyDescent="0.25">
      <c r="B28" s="237"/>
      <c r="C28" s="311" t="s">
        <v>31</v>
      </c>
      <c r="D28" s="311"/>
      <c r="E28" s="309" t="s">
        <v>203</v>
      </c>
      <c r="F28" s="309"/>
      <c r="G28" s="242"/>
      <c r="H28" s="238"/>
    </row>
    <row r="29" spans="2:8" ht="126.75" customHeight="1" x14ac:dyDescent="0.25">
      <c r="B29" s="237"/>
      <c r="C29" s="311" t="s">
        <v>204</v>
      </c>
      <c r="D29" s="311"/>
      <c r="E29" s="309" t="s">
        <v>205</v>
      </c>
      <c r="F29" s="309"/>
      <c r="G29" s="242"/>
      <c r="H29" s="238"/>
    </row>
    <row r="30" spans="2:8" ht="69.75" customHeight="1" x14ac:dyDescent="0.25">
      <c r="B30" s="237"/>
      <c r="C30" s="311" t="s">
        <v>206</v>
      </c>
      <c r="D30" s="311"/>
      <c r="E30" s="309" t="s">
        <v>207</v>
      </c>
      <c r="F30" s="309"/>
      <c r="G30" s="242"/>
      <c r="H30" s="238"/>
    </row>
    <row r="31" spans="2:8" ht="69.75" customHeight="1" x14ac:dyDescent="0.25">
      <c r="B31" s="237"/>
      <c r="C31" s="311" t="s">
        <v>145</v>
      </c>
      <c r="D31" s="311"/>
      <c r="E31" s="309" t="s">
        <v>208</v>
      </c>
      <c r="F31" s="309"/>
      <c r="G31" s="242"/>
      <c r="H31" s="238"/>
    </row>
    <row r="32" spans="2:8" x14ac:dyDescent="0.25">
      <c r="B32" s="237"/>
      <c r="C32" s="227"/>
      <c r="D32" s="227"/>
      <c r="E32" s="228"/>
      <c r="F32" s="228"/>
      <c r="G32" s="242"/>
      <c r="H32" s="238"/>
    </row>
    <row r="33" spans="2:8" ht="16.5" x14ac:dyDescent="0.25">
      <c r="B33" s="324" t="s">
        <v>210</v>
      </c>
      <c r="C33" s="325"/>
      <c r="D33" s="325"/>
      <c r="E33" s="325"/>
      <c r="F33" s="325"/>
      <c r="G33" s="325"/>
      <c r="H33" s="326"/>
    </row>
    <row r="34" spans="2:8" ht="14.45" customHeight="1" thickBot="1" x14ac:dyDescent="0.3">
      <c r="B34" s="243"/>
      <c r="C34" s="232"/>
      <c r="D34" s="232"/>
      <c r="E34" s="232"/>
      <c r="F34" s="232"/>
      <c r="G34" s="232"/>
      <c r="H34" s="244"/>
    </row>
    <row r="35" spans="2:8" ht="14.45" customHeight="1" thickTop="1" x14ac:dyDescent="0.25">
      <c r="B35" s="243"/>
      <c r="C35" s="315" t="s">
        <v>163</v>
      </c>
      <c r="D35" s="316"/>
      <c r="E35" s="317" t="s">
        <v>164</v>
      </c>
      <c r="F35" s="318"/>
      <c r="G35" s="232"/>
      <c r="H35" s="244"/>
    </row>
    <row r="36" spans="2:8" ht="90" customHeight="1" x14ac:dyDescent="0.25">
      <c r="B36" s="243"/>
      <c r="C36" s="311" t="s">
        <v>178</v>
      </c>
      <c r="D36" s="311"/>
      <c r="E36" s="309" t="s">
        <v>211</v>
      </c>
      <c r="F36" s="309"/>
      <c r="G36" s="232"/>
      <c r="H36" s="244"/>
    </row>
    <row r="37" spans="2:8" ht="53.45" customHeight="1" x14ac:dyDescent="0.25">
      <c r="B37" s="243"/>
      <c r="C37" s="311" t="s">
        <v>150</v>
      </c>
      <c r="D37" s="311"/>
      <c r="E37" s="309" t="s">
        <v>236</v>
      </c>
      <c r="F37" s="309"/>
      <c r="G37" s="232"/>
      <c r="H37" s="244"/>
    </row>
    <row r="38" spans="2:8" ht="54" customHeight="1" x14ac:dyDescent="0.25">
      <c r="B38" s="243"/>
      <c r="C38" s="311" t="s">
        <v>45</v>
      </c>
      <c r="D38" s="311"/>
      <c r="E38" s="309" t="s">
        <v>237</v>
      </c>
      <c r="F38" s="309"/>
      <c r="G38" s="232"/>
      <c r="H38" s="244"/>
    </row>
    <row r="39" spans="2:8" ht="32.450000000000003" customHeight="1" x14ac:dyDescent="0.25">
      <c r="B39" s="243"/>
      <c r="C39" s="311" t="s">
        <v>212</v>
      </c>
      <c r="D39" s="311"/>
      <c r="E39" s="309" t="s">
        <v>213</v>
      </c>
      <c r="F39" s="309"/>
      <c r="G39" s="232"/>
      <c r="H39" s="244"/>
    </row>
    <row r="40" spans="2:8" ht="16.5" x14ac:dyDescent="0.25">
      <c r="B40" s="243"/>
      <c r="C40" s="232"/>
      <c r="D40" s="232"/>
      <c r="E40" s="232"/>
      <c r="F40" s="232"/>
      <c r="G40" s="232"/>
      <c r="H40" s="244"/>
    </row>
    <row r="41" spans="2:8" ht="18.600000000000001" customHeight="1" x14ac:dyDescent="0.25">
      <c r="B41" s="327" t="s">
        <v>194</v>
      </c>
      <c r="C41" s="328"/>
      <c r="D41" s="328"/>
      <c r="E41" s="328"/>
      <c r="F41" s="328"/>
      <c r="G41" s="328"/>
      <c r="H41" s="329"/>
    </row>
    <row r="42" spans="2:8" ht="18.600000000000001" customHeight="1" x14ac:dyDescent="0.25">
      <c r="B42" s="229"/>
      <c r="C42" s="230"/>
      <c r="D42" s="230"/>
      <c r="E42" s="230"/>
      <c r="F42" s="230"/>
      <c r="G42" s="230"/>
      <c r="H42" s="231"/>
    </row>
    <row r="43" spans="2:8" ht="18.600000000000001" customHeight="1" x14ac:dyDescent="0.25">
      <c r="B43" s="324" t="s">
        <v>190</v>
      </c>
      <c r="C43" s="325"/>
      <c r="D43" s="325"/>
      <c r="E43" s="325"/>
      <c r="F43" s="325"/>
      <c r="G43" s="325"/>
      <c r="H43" s="326"/>
    </row>
    <row r="44" spans="2:8" ht="18.600000000000001" customHeight="1" thickBot="1" x14ac:dyDescent="0.3">
      <c r="B44" s="182"/>
      <c r="C44" s="222"/>
      <c r="D44" s="222"/>
      <c r="E44" s="222"/>
      <c r="F44" s="222"/>
      <c r="G44" s="222"/>
      <c r="H44" s="223"/>
    </row>
    <row r="45" spans="2:8" ht="18.600000000000001" customHeight="1" thickTop="1" x14ac:dyDescent="0.25">
      <c r="B45" s="182"/>
      <c r="C45" s="315" t="s">
        <v>163</v>
      </c>
      <c r="D45" s="316"/>
      <c r="E45" s="317" t="s">
        <v>164</v>
      </c>
      <c r="F45" s="318"/>
      <c r="G45" s="222"/>
      <c r="H45" s="223"/>
    </row>
    <row r="46" spans="2:8" ht="53.1" customHeight="1" x14ac:dyDescent="0.25">
      <c r="B46" s="182"/>
      <c r="C46" s="311" t="s">
        <v>153</v>
      </c>
      <c r="D46" s="311"/>
      <c r="E46" s="309" t="s">
        <v>169</v>
      </c>
      <c r="F46" s="309"/>
      <c r="G46" s="222"/>
      <c r="H46" s="223"/>
    </row>
    <row r="47" spans="2:8" ht="54" customHeight="1" x14ac:dyDescent="0.25">
      <c r="B47" s="182"/>
      <c r="C47" s="311" t="s">
        <v>71</v>
      </c>
      <c r="D47" s="311"/>
      <c r="E47" s="309" t="s">
        <v>214</v>
      </c>
      <c r="F47" s="309"/>
      <c r="G47" s="222"/>
      <c r="H47" s="223"/>
    </row>
    <row r="48" spans="2:8" ht="51.95" customHeight="1" x14ac:dyDescent="0.25">
      <c r="B48" s="182"/>
      <c r="C48" s="311" t="s">
        <v>72</v>
      </c>
      <c r="D48" s="311"/>
      <c r="E48" s="309" t="s">
        <v>216</v>
      </c>
      <c r="F48" s="309"/>
      <c r="G48" s="222"/>
      <c r="H48" s="223"/>
    </row>
    <row r="49" spans="2:8" ht="53.45" customHeight="1" x14ac:dyDescent="0.25">
      <c r="B49" s="182"/>
      <c r="C49" s="311" t="s">
        <v>94</v>
      </c>
      <c r="D49" s="311"/>
      <c r="E49" s="309" t="s">
        <v>216</v>
      </c>
      <c r="F49" s="309"/>
      <c r="G49" s="222"/>
      <c r="H49" s="223"/>
    </row>
    <row r="50" spans="2:8" ht="48.6" customHeight="1" x14ac:dyDescent="0.25">
      <c r="B50" s="182"/>
      <c r="C50" s="311" t="s">
        <v>73</v>
      </c>
      <c r="D50" s="311"/>
      <c r="E50" s="309" t="s">
        <v>217</v>
      </c>
      <c r="F50" s="309"/>
      <c r="G50" s="222"/>
      <c r="H50" s="223"/>
    </row>
    <row r="51" spans="2:8" ht="49.5" customHeight="1" x14ac:dyDescent="0.25">
      <c r="B51" s="182"/>
      <c r="C51" s="311" t="s">
        <v>74</v>
      </c>
      <c r="D51" s="311"/>
      <c r="E51" s="309" t="s">
        <v>215</v>
      </c>
      <c r="F51" s="309"/>
      <c r="G51" s="222"/>
      <c r="H51" s="223"/>
    </row>
    <row r="52" spans="2:8" ht="57" customHeight="1" x14ac:dyDescent="0.25">
      <c r="B52" s="182"/>
      <c r="C52" s="311" t="s">
        <v>90</v>
      </c>
      <c r="D52" s="311"/>
      <c r="E52" s="309" t="s">
        <v>220</v>
      </c>
      <c r="F52" s="309"/>
      <c r="G52" s="222"/>
      <c r="H52" s="223"/>
    </row>
    <row r="53" spans="2:8" ht="36" customHeight="1" x14ac:dyDescent="0.25">
      <c r="B53" s="182"/>
      <c r="C53" s="311" t="s">
        <v>93</v>
      </c>
      <c r="D53" s="311"/>
      <c r="E53" s="309" t="s">
        <v>218</v>
      </c>
      <c r="F53" s="309"/>
      <c r="G53" s="222"/>
      <c r="H53" s="223"/>
    </row>
    <row r="54" spans="2:8" ht="39.950000000000003" customHeight="1" x14ac:dyDescent="0.25">
      <c r="B54" s="182"/>
      <c r="C54" s="311" t="s">
        <v>97</v>
      </c>
      <c r="D54" s="311"/>
      <c r="E54" s="309" t="s">
        <v>219</v>
      </c>
      <c r="F54" s="309"/>
      <c r="G54" s="222"/>
      <c r="H54" s="223"/>
    </row>
    <row r="55" spans="2:8" ht="29.45" customHeight="1" x14ac:dyDescent="0.25">
      <c r="B55" s="182"/>
      <c r="C55" s="311" t="s">
        <v>10</v>
      </c>
      <c r="D55" s="311"/>
      <c r="E55" s="309" t="s">
        <v>181</v>
      </c>
      <c r="F55" s="309"/>
      <c r="G55" s="222"/>
      <c r="H55" s="223"/>
    </row>
    <row r="56" spans="2:8" ht="18.600000000000001" customHeight="1" x14ac:dyDescent="0.25">
      <c r="B56" s="182"/>
      <c r="C56" s="222"/>
      <c r="D56" s="222"/>
      <c r="E56" s="222"/>
      <c r="F56" s="222"/>
      <c r="G56" s="222"/>
      <c r="H56" s="223"/>
    </row>
    <row r="57" spans="2:8" ht="18.600000000000001" customHeight="1" x14ac:dyDescent="0.25">
      <c r="B57" s="321" t="s">
        <v>193</v>
      </c>
      <c r="C57" s="322"/>
      <c r="D57" s="322"/>
      <c r="E57" s="322"/>
      <c r="F57" s="322"/>
      <c r="G57" s="322"/>
      <c r="H57" s="323"/>
    </row>
    <row r="58" spans="2:8" ht="18.600000000000001" customHeight="1" x14ac:dyDescent="0.25">
      <c r="B58" s="182"/>
      <c r="C58" s="222"/>
      <c r="D58" s="222"/>
      <c r="E58" s="222"/>
      <c r="F58" s="222"/>
      <c r="G58" s="222"/>
      <c r="H58" s="223"/>
    </row>
    <row r="59" spans="2:8" ht="18.600000000000001" customHeight="1" x14ac:dyDescent="0.25">
      <c r="B59" s="312" t="s">
        <v>191</v>
      </c>
      <c r="C59" s="313"/>
      <c r="D59" s="313"/>
      <c r="E59" s="313"/>
      <c r="F59" s="313"/>
      <c r="G59" s="313"/>
      <c r="H59" s="314"/>
    </row>
    <row r="60" spans="2:8" ht="18.600000000000001" customHeight="1" x14ac:dyDescent="0.25">
      <c r="B60" s="216"/>
      <c r="C60" s="217"/>
      <c r="D60" s="217"/>
      <c r="E60" s="217"/>
      <c r="F60" s="217"/>
      <c r="G60" s="217"/>
      <c r="H60" s="218"/>
    </row>
    <row r="61" spans="2:8" ht="30" customHeight="1" x14ac:dyDescent="0.25">
      <c r="B61" s="324" t="s">
        <v>192</v>
      </c>
      <c r="C61" s="325"/>
      <c r="D61" s="325"/>
      <c r="E61" s="325"/>
      <c r="F61" s="325"/>
      <c r="G61" s="325"/>
      <c r="H61" s="326"/>
    </row>
    <row r="62" spans="2:8" ht="17.25" thickBot="1" x14ac:dyDescent="0.3">
      <c r="B62" s="182"/>
      <c r="C62" s="222"/>
      <c r="D62" s="222"/>
      <c r="E62" s="222"/>
      <c r="F62" s="222"/>
      <c r="G62" s="222"/>
      <c r="H62" s="223"/>
    </row>
    <row r="63" spans="2:8" ht="30" customHeight="1" thickTop="1" x14ac:dyDescent="0.25">
      <c r="B63" s="182"/>
      <c r="C63" s="315" t="s">
        <v>163</v>
      </c>
      <c r="D63" s="316"/>
      <c r="E63" s="317" t="s">
        <v>164</v>
      </c>
      <c r="F63" s="318"/>
      <c r="G63" s="222"/>
      <c r="H63" s="223"/>
    </row>
    <row r="64" spans="2:8" ht="30" customHeight="1" x14ac:dyDescent="0.25">
      <c r="B64" s="182"/>
      <c r="C64" s="311" t="s">
        <v>104</v>
      </c>
      <c r="D64" s="311"/>
      <c r="E64" s="309" t="s">
        <v>221</v>
      </c>
      <c r="F64" s="309"/>
      <c r="G64" s="222"/>
      <c r="H64" s="223"/>
    </row>
    <row r="65" spans="2:8" ht="44.45" customHeight="1" x14ac:dyDescent="0.25">
      <c r="B65" s="182"/>
      <c r="C65" s="311" t="s">
        <v>105</v>
      </c>
      <c r="D65" s="311"/>
      <c r="E65" s="309" t="s">
        <v>222</v>
      </c>
      <c r="F65" s="309"/>
      <c r="G65" s="222"/>
      <c r="H65" s="223"/>
    </row>
    <row r="66" spans="2:8" ht="51" customHeight="1" x14ac:dyDescent="0.25">
      <c r="B66" s="182"/>
      <c r="C66" s="311" t="s">
        <v>156</v>
      </c>
      <c r="D66" s="311"/>
      <c r="E66" s="309" t="s">
        <v>223</v>
      </c>
      <c r="F66" s="309"/>
      <c r="G66" s="222"/>
      <c r="H66" s="223"/>
    </row>
    <row r="67" spans="2:8" ht="84.75" customHeight="1" x14ac:dyDescent="0.25">
      <c r="B67" s="182"/>
      <c r="C67" s="311" t="s">
        <v>224</v>
      </c>
      <c r="D67" s="311"/>
      <c r="E67" s="309" t="s">
        <v>170</v>
      </c>
      <c r="F67" s="309"/>
      <c r="G67" s="222"/>
      <c r="H67" s="223"/>
    </row>
    <row r="68" spans="2:8" ht="15.75" customHeight="1" x14ac:dyDescent="0.25">
      <c r="B68" s="182"/>
      <c r="C68" s="311" t="s">
        <v>128</v>
      </c>
      <c r="D68" s="311"/>
      <c r="E68" s="309" t="s">
        <v>226</v>
      </c>
      <c r="F68" s="309"/>
      <c r="G68" s="222"/>
      <c r="H68" s="223"/>
    </row>
    <row r="69" spans="2:8" ht="30" customHeight="1" x14ac:dyDescent="0.25">
      <c r="B69" s="182"/>
      <c r="C69" s="311" t="s">
        <v>227</v>
      </c>
      <c r="D69" s="311"/>
      <c r="E69" s="309" t="s">
        <v>228</v>
      </c>
      <c r="F69" s="309"/>
      <c r="G69" s="222"/>
      <c r="H69" s="223"/>
    </row>
    <row r="70" spans="2:8" ht="30" customHeight="1" x14ac:dyDescent="0.25">
      <c r="B70" s="182"/>
      <c r="C70" s="311" t="s">
        <v>229</v>
      </c>
      <c r="D70" s="311"/>
      <c r="E70" s="309" t="s">
        <v>230</v>
      </c>
      <c r="F70" s="309"/>
      <c r="G70" s="222"/>
      <c r="H70" s="223"/>
    </row>
    <row r="71" spans="2:8" ht="53.45" customHeight="1" x14ac:dyDescent="0.25">
      <c r="B71" s="182"/>
      <c r="C71" s="311" t="s">
        <v>112</v>
      </c>
      <c r="D71" s="311"/>
      <c r="E71" s="309" t="s">
        <v>225</v>
      </c>
      <c r="F71" s="309"/>
      <c r="G71" s="222"/>
      <c r="H71" s="223"/>
    </row>
    <row r="72" spans="2:8" ht="30" customHeight="1" x14ac:dyDescent="0.25">
      <c r="B72" s="182"/>
      <c r="C72" s="222"/>
      <c r="D72" s="222"/>
      <c r="E72" s="222"/>
      <c r="F72" s="222"/>
      <c r="G72" s="222"/>
      <c r="H72" s="223"/>
    </row>
    <row r="73" spans="2:8" ht="18.600000000000001" customHeight="1" x14ac:dyDescent="0.25">
      <c r="B73" s="312" t="s">
        <v>195</v>
      </c>
      <c r="C73" s="313"/>
      <c r="D73" s="313"/>
      <c r="E73" s="313"/>
      <c r="F73" s="313"/>
      <c r="G73" s="313"/>
      <c r="H73" s="314"/>
    </row>
    <row r="74" spans="2:8" ht="18.600000000000001" customHeight="1" x14ac:dyDescent="0.25">
      <c r="B74" s="224"/>
      <c r="C74" s="225"/>
      <c r="D74" s="225"/>
      <c r="E74" s="225"/>
      <c r="F74" s="225"/>
      <c r="G74" s="225"/>
      <c r="H74" s="226"/>
    </row>
    <row r="75" spans="2:8" ht="18.600000000000001" customHeight="1" x14ac:dyDescent="0.25">
      <c r="B75" s="312" t="s">
        <v>253</v>
      </c>
      <c r="C75" s="313"/>
      <c r="D75" s="313"/>
      <c r="E75" s="313"/>
      <c r="F75" s="313"/>
      <c r="G75" s="313"/>
      <c r="H75" s="314"/>
    </row>
    <row r="76" spans="2:8" ht="16.5" x14ac:dyDescent="0.25">
      <c r="B76" s="182"/>
      <c r="C76" s="245"/>
      <c r="D76" s="245"/>
      <c r="E76" s="245"/>
      <c r="F76" s="245"/>
      <c r="G76" s="245"/>
      <c r="H76" s="183"/>
    </row>
    <row r="77" spans="2:8" ht="16.5" x14ac:dyDescent="0.25">
      <c r="B77" s="182"/>
      <c r="C77" s="245"/>
      <c r="D77" s="245"/>
      <c r="E77" s="245"/>
      <c r="F77" s="245"/>
      <c r="G77" s="245"/>
      <c r="H77" s="183"/>
    </row>
    <row r="78" spans="2:8" ht="16.5" x14ac:dyDescent="0.25">
      <c r="B78" s="182" t="s">
        <v>233</v>
      </c>
      <c r="C78" s="245"/>
      <c r="D78" s="245"/>
      <c r="E78" s="245"/>
      <c r="F78" s="245"/>
      <c r="G78" s="245"/>
      <c r="H78" s="183"/>
    </row>
    <row r="79" spans="2:8" ht="16.5" x14ac:dyDescent="0.25">
      <c r="B79" s="182"/>
      <c r="C79" s="245"/>
      <c r="D79" s="245"/>
      <c r="E79" s="245"/>
      <c r="F79" s="245"/>
      <c r="G79" s="245"/>
      <c r="H79" s="183"/>
    </row>
    <row r="80" spans="2:8" ht="15.75" thickBot="1" x14ac:dyDescent="0.3">
      <c r="B80" s="237"/>
      <c r="C80" s="242"/>
      <c r="D80" s="246"/>
      <c r="E80" s="247"/>
      <c r="F80" s="247"/>
      <c r="G80" s="248"/>
      <c r="H80" s="238"/>
    </row>
    <row r="81" spans="2:8" ht="15.75" thickTop="1" x14ac:dyDescent="0.25">
      <c r="B81" s="249" t="s">
        <v>234</v>
      </c>
      <c r="C81" s="348" t="s">
        <v>163</v>
      </c>
      <c r="D81" s="316"/>
      <c r="E81" s="319" t="s">
        <v>164</v>
      </c>
      <c r="F81" s="320"/>
      <c r="G81" s="242"/>
      <c r="H81" s="238"/>
    </row>
    <row r="82" spans="2:8" s="181" customFormat="1" ht="27.75" customHeight="1" x14ac:dyDescent="0.25">
      <c r="B82" s="253">
        <v>2</v>
      </c>
      <c r="C82" s="310" t="s">
        <v>165</v>
      </c>
      <c r="D82" s="310"/>
      <c r="E82" s="309" t="s">
        <v>166</v>
      </c>
      <c r="F82" s="309"/>
      <c r="G82" s="250"/>
      <c r="H82" s="184"/>
    </row>
    <row r="83" spans="2:8" s="181" customFormat="1" ht="17.25" customHeight="1" x14ac:dyDescent="0.25">
      <c r="B83" s="253">
        <v>2</v>
      </c>
      <c r="C83" s="310" t="s">
        <v>196</v>
      </c>
      <c r="D83" s="310"/>
      <c r="E83" s="309" t="s">
        <v>167</v>
      </c>
      <c r="F83" s="309"/>
      <c r="G83" s="250"/>
      <c r="H83" s="184"/>
    </row>
    <row r="84" spans="2:8" s="181" customFormat="1" ht="81" customHeight="1" x14ac:dyDescent="0.25">
      <c r="B84" s="253">
        <v>2</v>
      </c>
      <c r="C84" s="310" t="s">
        <v>198</v>
      </c>
      <c r="D84" s="310"/>
      <c r="E84" s="309" t="s">
        <v>168</v>
      </c>
      <c r="F84" s="309"/>
      <c r="G84" s="250"/>
      <c r="H84" s="184"/>
    </row>
    <row r="85" spans="2:8" s="181" customFormat="1" ht="78" customHeight="1" x14ac:dyDescent="0.25">
      <c r="B85" s="253">
        <v>2</v>
      </c>
      <c r="C85" s="311" t="s">
        <v>59</v>
      </c>
      <c r="D85" s="311"/>
      <c r="E85" s="309" t="s">
        <v>209</v>
      </c>
      <c r="F85" s="309"/>
      <c r="G85" s="250"/>
      <c r="H85" s="184"/>
    </row>
    <row r="86" spans="2:8" s="181" customFormat="1" ht="43.5" customHeight="1" x14ac:dyDescent="0.25">
      <c r="B86" s="253">
        <v>2</v>
      </c>
      <c r="C86" s="311" t="s">
        <v>199</v>
      </c>
      <c r="D86" s="311"/>
      <c r="E86" s="309" t="s">
        <v>200</v>
      </c>
      <c r="F86" s="309"/>
      <c r="G86" s="250"/>
      <c r="H86" s="184"/>
    </row>
    <row r="87" spans="2:8" s="181" customFormat="1" ht="42" customHeight="1" x14ac:dyDescent="0.25">
      <c r="B87" s="253">
        <v>2</v>
      </c>
      <c r="C87" s="311" t="s">
        <v>201</v>
      </c>
      <c r="D87" s="311"/>
      <c r="E87" s="309" t="s">
        <v>202</v>
      </c>
      <c r="F87" s="309"/>
      <c r="G87" s="250"/>
      <c r="H87" s="184"/>
    </row>
    <row r="88" spans="2:8" s="181" customFormat="1" ht="88.5" customHeight="1" x14ac:dyDescent="0.25">
      <c r="B88" s="253">
        <v>2</v>
      </c>
      <c r="C88" s="311" t="s">
        <v>31</v>
      </c>
      <c r="D88" s="311"/>
      <c r="E88" s="309" t="s">
        <v>231</v>
      </c>
      <c r="F88" s="309"/>
      <c r="G88" s="250"/>
      <c r="H88" s="184"/>
    </row>
    <row r="89" spans="2:8" s="181" customFormat="1" ht="114" customHeight="1" x14ac:dyDescent="0.25">
      <c r="B89" s="253">
        <v>2</v>
      </c>
      <c r="C89" s="311" t="s">
        <v>204</v>
      </c>
      <c r="D89" s="311"/>
      <c r="E89" s="309" t="s">
        <v>205</v>
      </c>
      <c r="F89" s="309"/>
      <c r="G89" s="250"/>
      <c r="H89" s="184"/>
    </row>
    <row r="90" spans="2:8" s="181" customFormat="1" ht="93.95" customHeight="1" x14ac:dyDescent="0.25">
      <c r="B90" s="253">
        <v>2</v>
      </c>
      <c r="C90" s="311" t="s">
        <v>206</v>
      </c>
      <c r="D90" s="311"/>
      <c r="E90" s="309" t="s">
        <v>207</v>
      </c>
      <c r="F90" s="309"/>
      <c r="G90" s="250"/>
      <c r="H90" s="184"/>
    </row>
    <row r="91" spans="2:8" s="181" customFormat="1" x14ac:dyDescent="0.25">
      <c r="B91" s="253">
        <v>2</v>
      </c>
      <c r="C91" s="311" t="s">
        <v>145</v>
      </c>
      <c r="D91" s="311"/>
      <c r="E91" s="309" t="s">
        <v>208</v>
      </c>
      <c r="F91" s="309"/>
      <c r="G91" s="250"/>
      <c r="H91" s="184"/>
    </row>
    <row r="92" spans="2:8" s="181" customFormat="1" ht="66.599999999999994" customHeight="1" x14ac:dyDescent="0.25">
      <c r="B92" s="253">
        <v>3</v>
      </c>
      <c r="C92" s="311" t="s">
        <v>178</v>
      </c>
      <c r="D92" s="311"/>
      <c r="E92" s="309" t="s">
        <v>211</v>
      </c>
      <c r="F92" s="309"/>
      <c r="G92" s="250"/>
      <c r="H92" s="184"/>
    </row>
    <row r="93" spans="2:8" s="181" customFormat="1" ht="66.599999999999994" customHeight="1" x14ac:dyDescent="0.25">
      <c r="B93" s="253">
        <v>3</v>
      </c>
      <c r="C93" s="311" t="s">
        <v>150</v>
      </c>
      <c r="D93" s="311"/>
      <c r="E93" s="309" t="s">
        <v>236</v>
      </c>
      <c r="F93" s="309"/>
      <c r="G93" s="250"/>
      <c r="H93" s="184"/>
    </row>
    <row r="94" spans="2:8" s="181" customFormat="1" ht="62.45" customHeight="1" x14ac:dyDescent="0.25">
      <c r="B94" s="253">
        <v>3</v>
      </c>
      <c r="C94" s="311" t="s">
        <v>45</v>
      </c>
      <c r="D94" s="311"/>
      <c r="E94" s="309" t="s">
        <v>237</v>
      </c>
      <c r="F94" s="309"/>
      <c r="G94" s="250"/>
      <c r="H94" s="184"/>
    </row>
    <row r="95" spans="2:8" s="181" customFormat="1" ht="38.450000000000003" customHeight="1" x14ac:dyDescent="0.25">
      <c r="B95" s="253">
        <v>3</v>
      </c>
      <c r="C95" s="311" t="s">
        <v>212</v>
      </c>
      <c r="D95" s="311"/>
      <c r="E95" s="309" t="s">
        <v>213</v>
      </c>
      <c r="F95" s="309"/>
      <c r="G95" s="250"/>
      <c r="H95" s="184"/>
    </row>
    <row r="96" spans="2:8" ht="59.25" customHeight="1" x14ac:dyDescent="0.25">
      <c r="B96" s="254">
        <v>5</v>
      </c>
      <c r="C96" s="311" t="s">
        <v>153</v>
      </c>
      <c r="D96" s="311"/>
      <c r="E96" s="309" t="s">
        <v>232</v>
      </c>
      <c r="F96" s="309"/>
      <c r="G96" s="242"/>
      <c r="H96" s="238"/>
    </row>
    <row r="97" spans="2:8" ht="59.25" customHeight="1" x14ac:dyDescent="0.25">
      <c r="B97" s="254">
        <v>5</v>
      </c>
      <c r="C97" s="311" t="s">
        <v>71</v>
      </c>
      <c r="D97" s="311"/>
      <c r="E97" s="309" t="s">
        <v>214</v>
      </c>
      <c r="F97" s="309"/>
      <c r="G97" s="242"/>
      <c r="H97" s="238"/>
    </row>
    <row r="98" spans="2:8" ht="59.25" customHeight="1" x14ac:dyDescent="0.25">
      <c r="B98" s="254">
        <v>5</v>
      </c>
      <c r="C98" s="311" t="s">
        <v>72</v>
      </c>
      <c r="D98" s="311"/>
      <c r="E98" s="309" t="s">
        <v>216</v>
      </c>
      <c r="F98" s="309"/>
      <c r="G98" s="242"/>
      <c r="H98" s="238"/>
    </row>
    <row r="99" spans="2:8" ht="59.25" customHeight="1" x14ac:dyDescent="0.25">
      <c r="B99" s="254">
        <v>5</v>
      </c>
      <c r="C99" s="311" t="s">
        <v>94</v>
      </c>
      <c r="D99" s="311"/>
      <c r="E99" s="309" t="s">
        <v>216</v>
      </c>
      <c r="F99" s="309"/>
      <c r="G99" s="242"/>
      <c r="H99" s="238"/>
    </row>
    <row r="100" spans="2:8" ht="47.45" customHeight="1" x14ac:dyDescent="0.25">
      <c r="B100" s="254">
        <v>5</v>
      </c>
      <c r="C100" s="311" t="s">
        <v>73</v>
      </c>
      <c r="D100" s="311"/>
      <c r="E100" s="309" t="s">
        <v>217</v>
      </c>
      <c r="F100" s="309"/>
      <c r="G100" s="242"/>
      <c r="H100" s="238"/>
    </row>
    <row r="101" spans="2:8" ht="45.6" customHeight="1" x14ac:dyDescent="0.25">
      <c r="B101" s="254">
        <v>5</v>
      </c>
      <c r="C101" s="311" t="s">
        <v>74</v>
      </c>
      <c r="D101" s="311"/>
      <c r="E101" s="309" t="s">
        <v>215</v>
      </c>
      <c r="F101" s="309"/>
      <c r="G101" s="242"/>
      <c r="H101" s="238"/>
    </row>
    <row r="102" spans="2:8" ht="66" customHeight="1" x14ac:dyDescent="0.25">
      <c r="B102" s="254">
        <v>5</v>
      </c>
      <c r="C102" s="311" t="s">
        <v>90</v>
      </c>
      <c r="D102" s="311"/>
      <c r="E102" s="309" t="s">
        <v>220</v>
      </c>
      <c r="F102" s="309"/>
      <c r="G102" s="242"/>
      <c r="H102" s="238"/>
    </row>
    <row r="103" spans="2:8" ht="33.6" customHeight="1" x14ac:dyDescent="0.25">
      <c r="B103" s="254">
        <v>5</v>
      </c>
      <c r="C103" s="311" t="s">
        <v>93</v>
      </c>
      <c r="D103" s="311"/>
      <c r="E103" s="309" t="s">
        <v>218</v>
      </c>
      <c r="F103" s="309"/>
      <c r="G103" s="242"/>
      <c r="H103" s="238"/>
    </row>
    <row r="104" spans="2:8" ht="39" customHeight="1" x14ac:dyDescent="0.25">
      <c r="B104" s="254">
        <v>5</v>
      </c>
      <c r="C104" s="311" t="s">
        <v>97</v>
      </c>
      <c r="D104" s="311"/>
      <c r="E104" s="309" t="s">
        <v>219</v>
      </c>
      <c r="F104" s="309"/>
      <c r="G104" s="242"/>
      <c r="H104" s="238"/>
    </row>
    <row r="105" spans="2:8" ht="27.75" customHeight="1" x14ac:dyDescent="0.25">
      <c r="B105" s="254">
        <v>5</v>
      </c>
      <c r="C105" s="311" t="s">
        <v>10</v>
      </c>
      <c r="D105" s="311"/>
      <c r="E105" s="309" t="s">
        <v>181</v>
      </c>
      <c r="F105" s="309"/>
      <c r="G105" s="242"/>
      <c r="H105" s="238"/>
    </row>
    <row r="106" spans="2:8" ht="24.95" customHeight="1" x14ac:dyDescent="0.25">
      <c r="B106" s="254">
        <v>8</v>
      </c>
      <c r="C106" s="311" t="s">
        <v>104</v>
      </c>
      <c r="D106" s="311"/>
      <c r="E106" s="309" t="s">
        <v>221</v>
      </c>
      <c r="F106" s="309"/>
      <c r="G106" s="242"/>
      <c r="H106" s="238"/>
    </row>
    <row r="107" spans="2:8" ht="46.5" customHeight="1" x14ac:dyDescent="0.25">
      <c r="B107" s="254">
        <v>8</v>
      </c>
      <c r="C107" s="311" t="s">
        <v>105</v>
      </c>
      <c r="D107" s="311"/>
      <c r="E107" s="309" t="s">
        <v>222</v>
      </c>
      <c r="F107" s="309"/>
      <c r="G107" s="242"/>
      <c r="H107" s="238"/>
    </row>
    <row r="108" spans="2:8" ht="46.5" customHeight="1" x14ac:dyDescent="0.25">
      <c r="B108" s="254">
        <v>8</v>
      </c>
      <c r="C108" s="311" t="s">
        <v>156</v>
      </c>
      <c r="D108" s="311"/>
      <c r="E108" s="309" t="s">
        <v>223</v>
      </c>
      <c r="F108" s="309"/>
      <c r="G108" s="242"/>
      <c r="H108" s="238"/>
    </row>
    <row r="109" spans="2:8" s="181" customFormat="1" ht="89.25" customHeight="1" x14ac:dyDescent="0.25">
      <c r="B109" s="253">
        <v>8</v>
      </c>
      <c r="C109" s="311" t="s">
        <v>224</v>
      </c>
      <c r="D109" s="311"/>
      <c r="E109" s="309" t="s">
        <v>170</v>
      </c>
      <c r="F109" s="309"/>
      <c r="G109" s="250"/>
      <c r="H109" s="184"/>
    </row>
    <row r="110" spans="2:8" s="181" customFormat="1" ht="33.950000000000003" customHeight="1" x14ac:dyDescent="0.25">
      <c r="B110" s="253">
        <v>8</v>
      </c>
      <c r="C110" s="311" t="s">
        <v>128</v>
      </c>
      <c r="D110" s="311"/>
      <c r="E110" s="309" t="s">
        <v>226</v>
      </c>
      <c r="F110" s="309"/>
      <c r="G110" s="250"/>
      <c r="H110" s="184"/>
    </row>
    <row r="111" spans="2:8" s="181" customFormat="1" ht="33.950000000000003" customHeight="1" x14ac:dyDescent="0.25">
      <c r="B111" s="253">
        <v>8</v>
      </c>
      <c r="C111" s="311" t="s">
        <v>227</v>
      </c>
      <c r="D111" s="311"/>
      <c r="E111" s="309" t="s">
        <v>228</v>
      </c>
      <c r="F111" s="309"/>
      <c r="G111" s="250"/>
      <c r="H111" s="184"/>
    </row>
    <row r="112" spans="2:8" s="181" customFormat="1" ht="36.75" customHeight="1" x14ac:dyDescent="0.25">
      <c r="B112" s="253">
        <v>8</v>
      </c>
      <c r="C112" s="311" t="s">
        <v>229</v>
      </c>
      <c r="D112" s="311"/>
      <c r="E112" s="309" t="s">
        <v>230</v>
      </c>
      <c r="F112" s="309"/>
      <c r="G112" s="250"/>
      <c r="H112" s="184"/>
    </row>
    <row r="113" spans="2:8" s="181" customFormat="1" ht="67.5" customHeight="1" x14ac:dyDescent="0.25">
      <c r="B113" s="253">
        <v>8</v>
      </c>
      <c r="C113" s="311" t="s">
        <v>112</v>
      </c>
      <c r="D113" s="311"/>
      <c r="E113" s="309" t="s">
        <v>225</v>
      </c>
      <c r="F113" s="309"/>
      <c r="G113" s="250"/>
      <c r="H113" s="184"/>
    </row>
    <row r="114" spans="2:8" ht="6.75" customHeight="1" thickBot="1" x14ac:dyDescent="0.3">
      <c r="B114" s="237"/>
      <c r="C114" s="330"/>
      <c r="D114" s="331"/>
      <c r="E114" s="332"/>
      <c r="F114" s="333"/>
      <c r="G114" s="242"/>
      <c r="H114" s="238"/>
    </row>
    <row r="115" spans="2:8" ht="15.75" thickTop="1" x14ac:dyDescent="0.25">
      <c r="B115" s="237"/>
      <c r="C115" s="251"/>
      <c r="D115" s="251"/>
      <c r="E115" s="252"/>
      <c r="F115" s="252"/>
      <c r="G115" s="242"/>
      <c r="H115" s="238"/>
    </row>
    <row r="116" spans="2:8" ht="15.75" thickBot="1" x14ac:dyDescent="0.3">
      <c r="B116" s="239"/>
      <c r="C116" s="240"/>
      <c r="D116" s="240"/>
      <c r="E116" s="240"/>
      <c r="F116" s="240"/>
      <c r="G116" s="240"/>
      <c r="H116" s="24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topLeftCell="A12" zoomScale="64" zoomScaleNormal="64" workbookViewId="0">
      <selection activeCell="A15" sqref="A15:XFD30"/>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5"/>
      <c r="B1" s="357" t="s">
        <v>254</v>
      </c>
      <c r="C1" s="357"/>
      <c r="D1" s="357"/>
      <c r="E1" s="357"/>
      <c r="F1" s="357"/>
      <c r="G1" s="357"/>
      <c r="H1" s="357"/>
      <c r="I1" s="207" t="s">
        <v>256</v>
      </c>
    </row>
    <row r="2" spans="1:9" s="9" customFormat="1" ht="21" customHeight="1" x14ac:dyDescent="0.2">
      <c r="A2" s="355"/>
      <c r="B2" s="357"/>
      <c r="C2" s="357"/>
      <c r="D2" s="357"/>
      <c r="E2" s="357"/>
      <c r="F2" s="357"/>
      <c r="G2" s="357"/>
      <c r="H2" s="357"/>
      <c r="I2" s="207" t="s">
        <v>257</v>
      </c>
    </row>
    <row r="3" spans="1:9" s="9" customFormat="1" ht="21" customHeight="1" x14ac:dyDescent="0.2">
      <c r="A3" s="355"/>
      <c r="B3" s="357"/>
      <c r="C3" s="357"/>
      <c r="D3" s="357"/>
      <c r="E3" s="357"/>
      <c r="F3" s="357"/>
      <c r="G3" s="357"/>
      <c r="H3" s="357"/>
      <c r="I3" s="207" t="s">
        <v>255</v>
      </c>
    </row>
    <row r="4" spans="1:9" s="9" customFormat="1" ht="21" customHeight="1" x14ac:dyDescent="0.2">
      <c r="A4" s="355"/>
      <c r="B4" s="357"/>
      <c r="C4" s="357"/>
      <c r="D4" s="357"/>
      <c r="E4" s="357"/>
      <c r="F4" s="357"/>
      <c r="G4" s="357"/>
      <c r="H4" s="357"/>
      <c r="I4" s="207" t="s">
        <v>252</v>
      </c>
    </row>
    <row r="5" spans="1:9" s="9" customFormat="1" ht="3.95" customHeight="1" x14ac:dyDescent="0.2">
      <c r="A5" s="204"/>
      <c r="B5" s="204"/>
      <c r="C5" s="205"/>
      <c r="D5" s="206"/>
      <c r="G5" s="161"/>
      <c r="H5" s="161"/>
      <c r="I5" s="161"/>
    </row>
    <row r="6" spans="1:9" ht="27" customHeight="1" x14ac:dyDescent="0.25">
      <c r="A6" s="19" t="s">
        <v>135</v>
      </c>
      <c r="B6" s="358" t="s">
        <v>282</v>
      </c>
      <c r="C6" s="359"/>
      <c r="D6" s="359"/>
      <c r="E6" s="359"/>
      <c r="F6" s="359"/>
      <c r="G6" s="359"/>
      <c r="H6" s="359"/>
      <c r="I6" s="360"/>
    </row>
    <row r="7" spans="1:9" ht="62.25" customHeight="1" x14ac:dyDescent="0.25">
      <c r="A7" s="19" t="s">
        <v>136</v>
      </c>
      <c r="B7" s="358" t="s">
        <v>258</v>
      </c>
      <c r="C7" s="359"/>
      <c r="D7" s="359"/>
      <c r="E7" s="359"/>
      <c r="F7" s="359"/>
      <c r="G7" s="359"/>
      <c r="H7" s="359"/>
      <c r="I7" s="360"/>
    </row>
    <row r="8" spans="1:9" ht="15" x14ac:dyDescent="0.25">
      <c r="A8" s="199"/>
      <c r="B8" s="201"/>
      <c r="C8" s="201"/>
      <c r="D8" s="202"/>
      <c r="E8" s="203"/>
      <c r="F8" s="200"/>
      <c r="G8" s="203"/>
    </row>
    <row r="9" spans="1:9" ht="21" customHeight="1" x14ac:dyDescent="0.25">
      <c r="A9" s="356" t="s">
        <v>197</v>
      </c>
      <c r="B9" s="356" t="s">
        <v>59</v>
      </c>
      <c r="C9" s="356" t="s">
        <v>117</v>
      </c>
      <c r="D9" s="356" t="s">
        <v>116</v>
      </c>
      <c r="E9" s="356" t="s">
        <v>31</v>
      </c>
      <c r="F9" s="356" t="s">
        <v>32</v>
      </c>
      <c r="G9" s="356"/>
    </row>
    <row r="10" spans="1:9" ht="42" customHeight="1" x14ac:dyDescent="0.25">
      <c r="A10" s="356"/>
      <c r="B10" s="356"/>
      <c r="C10" s="356"/>
      <c r="D10" s="356"/>
      <c r="E10" s="356"/>
      <c r="F10" s="145" t="s">
        <v>8</v>
      </c>
      <c r="G10" s="145" t="s">
        <v>146</v>
      </c>
      <c r="H10" s="145" t="s">
        <v>147</v>
      </c>
      <c r="I10" s="145" t="s">
        <v>145</v>
      </c>
    </row>
    <row r="11" spans="1:9" s="11" customFormat="1" ht="70.150000000000006" customHeight="1" x14ac:dyDescent="0.25">
      <c r="A11" s="2" t="s">
        <v>11</v>
      </c>
      <c r="B11" s="2" t="s">
        <v>120</v>
      </c>
      <c r="C11" s="2" t="s">
        <v>259</v>
      </c>
      <c r="D11" s="2" t="s">
        <v>260</v>
      </c>
      <c r="E11" s="291" t="str">
        <f>+CONCATENATE(B11," ",C11," ",D11)</f>
        <v>Posibilidad de pérdida Económica y Reputacional por emisión de conceptos juridicos erroneos debido a capacitación insuficiente en actualización normativa</v>
      </c>
      <c r="F11" s="3" t="s">
        <v>143</v>
      </c>
      <c r="G11" s="3" t="s">
        <v>58</v>
      </c>
      <c r="H11" s="162" t="str">
        <f>+IF(F11='11 FORMULAS'!$B$4,'11 FORMULAS'!$C$4,IF(F11='11 FORMULAS'!$B$6,'11 FORMULAS'!$C$6,IF(F11='11 FORMULAS'!$B$8,'11 FORMULAS'!$C$8,IF(F11='11 FORMULAS'!$B$10,'11 FORMULAS'!$C$10,""))))</f>
        <v/>
      </c>
      <c r="I11" s="162" t="str">
        <f>+G11&amp;H11</f>
        <v>Talento_Humano</v>
      </c>
    </row>
    <row r="12" spans="1:9" s="11" customFormat="1" ht="122.25" customHeight="1" x14ac:dyDescent="0.25">
      <c r="A12" s="2" t="s">
        <v>12</v>
      </c>
      <c r="B12" s="2" t="s">
        <v>120</v>
      </c>
      <c r="C12" s="2" t="s">
        <v>264</v>
      </c>
      <c r="D12" s="293" t="s">
        <v>265</v>
      </c>
      <c r="E12" s="291" t="str">
        <f t="shared" ref="E12:E14" si="0">+CONCATENATE(B12," ",C12," ",D12)</f>
        <v>Posibilidad de pérdida Económica y Reputacional por celebración de contratos sin cumplir los requisitos legales debido a revisión deficiente de los procesos y una indebida aplicación de la normatividad que regula la materia</v>
      </c>
      <c r="F12" s="3" t="s">
        <v>143</v>
      </c>
      <c r="G12" s="3" t="s">
        <v>58</v>
      </c>
      <c r="H12" s="162" t="str">
        <f>+IF(F12='11 FORMULAS'!$B$4,'11 FORMULAS'!$C$4,IF(F12='11 FORMULAS'!$B$6,'11 FORMULAS'!$C$6,IF(F12='11 FORMULAS'!$B$8,'11 FORMULAS'!$C$8,IF(F12='11 FORMULAS'!$B$10,'11 FORMULAS'!$C$10,""))))</f>
        <v/>
      </c>
      <c r="I12" s="162" t="str">
        <f t="shared" ref="I12:I14" si="1">+G12&amp;H12</f>
        <v>Talento_Humano</v>
      </c>
    </row>
    <row r="13" spans="1:9" ht="99.75" x14ac:dyDescent="0.25">
      <c r="A13" s="2" t="s">
        <v>13</v>
      </c>
      <c r="B13" s="2" t="s">
        <v>120</v>
      </c>
      <c r="C13" s="2" t="s">
        <v>268</v>
      </c>
      <c r="D13" s="293" t="s">
        <v>269</v>
      </c>
      <c r="E13" s="291" t="str">
        <f t="shared" si="0"/>
        <v>Posibilidad de pérdida Económica y Reputacional Por direccionamiento de un proceso de contratación en favor de un tercero debido a la incorporación de condiciones restrictivas en el proceso de contratación</v>
      </c>
      <c r="F13" s="3" t="s">
        <v>140</v>
      </c>
      <c r="G13" s="3"/>
      <c r="H13" s="162" t="str">
        <f>+IF(F13='11 FORMULAS'!$B$4,'11 FORMULAS'!$C$4,IF(F13='11 FORMULAS'!$B$6,'11 FORMULAS'!$C$6,IF(F13='11 FORMULAS'!$B$8,'11 FORMULAS'!$C$8,IF(F13='11 FORMULAS'!$B$10,'11 FORMULAS'!$C$10,""))))</f>
        <v>Talento_Humano</v>
      </c>
      <c r="I13" s="162" t="str">
        <f t="shared" si="1"/>
        <v>Talento_Humano</v>
      </c>
    </row>
    <row r="14" spans="1:9" ht="128.25" x14ac:dyDescent="0.25">
      <c r="A14" s="2" t="s">
        <v>14</v>
      </c>
      <c r="B14" s="2" t="s">
        <v>119</v>
      </c>
      <c r="C14" s="2" t="s">
        <v>274</v>
      </c>
      <c r="D14" s="2" t="s">
        <v>275</v>
      </c>
      <c r="E14" s="147" t="str">
        <f t="shared" si="0"/>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F14" s="3" t="s">
        <v>138</v>
      </c>
      <c r="G14" s="3"/>
      <c r="H14" s="162" t="str">
        <f>+IF(F14='11 FORMULAS'!$B$4,'11 FORMULAS'!$C$4,IF(F14='11 FORMULAS'!$B$6,'11 FORMULAS'!$C$6,IF(F14='11 FORMULAS'!$B$8,'11 FORMULAS'!$C$8,IF(F14='11 FORMULAS'!$B$10,'11 FORMULAS'!$C$10,""))))</f>
        <v>Procesos</v>
      </c>
      <c r="I14" s="162" t="str">
        <f t="shared" si="1"/>
        <v>Procesos</v>
      </c>
    </row>
    <row r="15" spans="1:9" s="12" customFormat="1" ht="18" x14ac:dyDescent="0.25">
      <c r="A15" s="13"/>
      <c r="B15" s="13"/>
      <c r="C15" s="13"/>
      <c r="D15" s="13"/>
      <c r="E15" s="14"/>
      <c r="F15" s="15"/>
      <c r="G15" s="15"/>
    </row>
    <row r="16" spans="1:9" x14ac:dyDescent="0.2">
      <c r="A16" s="9"/>
      <c r="B16" s="9"/>
      <c r="C16" s="9"/>
      <c r="D16" s="9"/>
      <c r="F16" s="9"/>
      <c r="G16" s="161"/>
    </row>
    <row r="17" spans="1:31" x14ac:dyDescent="0.2">
      <c r="A17" s="9"/>
      <c r="B17" s="9"/>
      <c r="C17" s="9"/>
      <c r="D17" s="9"/>
      <c r="F17" s="9"/>
      <c r="G17" s="161"/>
    </row>
    <row r="18" spans="1:31" x14ac:dyDescent="0.25">
      <c r="A18" s="16"/>
      <c r="B18" s="16"/>
      <c r="C18" s="16"/>
      <c r="D18" s="16"/>
      <c r="F18" s="16"/>
      <c r="G18" s="16"/>
    </row>
    <row r="19" spans="1:31" x14ac:dyDescent="0.2">
      <c r="A19" s="9"/>
      <c r="B19" s="9"/>
      <c r="C19" s="9"/>
      <c r="D19" s="9"/>
      <c r="F19" s="9"/>
      <c r="G19" s="161"/>
    </row>
    <row r="20" spans="1:31" x14ac:dyDescent="0.2">
      <c r="A20" s="9"/>
      <c r="B20" s="9"/>
      <c r="C20" s="9"/>
      <c r="D20" s="9"/>
      <c r="F20" s="9"/>
      <c r="G20" s="161"/>
    </row>
    <row r="21" spans="1:31" x14ac:dyDescent="0.2">
      <c r="A21" s="9"/>
      <c r="B21" s="9"/>
      <c r="C21" s="9"/>
      <c r="D21" s="9"/>
      <c r="F21" s="9"/>
      <c r="G21" s="161"/>
    </row>
    <row r="25" spans="1:31" ht="14.25" customHeight="1" x14ac:dyDescent="0.25"/>
    <row r="29" spans="1:31" ht="14.25" customHeight="1" x14ac:dyDescent="0.25">
      <c r="AC29" s="17"/>
    </row>
    <row r="30" spans="1:31" x14ac:dyDescent="0.25">
      <c r="AE30" s="17"/>
    </row>
    <row r="31" spans="1:31" x14ac:dyDescent="0.25">
      <c r="AE31" s="17"/>
    </row>
    <row r="32" spans="1:31" x14ac:dyDescent="0.25">
      <c r="AE32" s="17"/>
    </row>
    <row r="33" spans="31:31" x14ac:dyDescent="0.25">
      <c r="AE33" s="17"/>
    </row>
    <row r="34" spans="31:31" x14ac:dyDescent="0.25">
      <c r="AE34" s="17"/>
    </row>
    <row r="35" spans="31:31" x14ac:dyDescent="0.25">
      <c r="AE35" s="17"/>
    </row>
    <row r="36" spans="31:31" x14ac:dyDescent="0.25">
      <c r="AE36" s="17"/>
    </row>
    <row r="37" spans="31:31" ht="14.25" customHeight="1" x14ac:dyDescent="0.25">
      <c r="AE37" s="17"/>
    </row>
    <row r="38" spans="31:31" x14ac:dyDescent="0.25">
      <c r="AE38" s="17"/>
    </row>
  </sheetData>
  <autoFilter ref="A9:I1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15 F11">
      <formula1>Tipo</formula1>
    </dataValidation>
    <dataValidation type="list" allowBlank="1" showInputMessage="1" showErrorMessage="1" sqref="G11:G14">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B11:B14</xm:sqref>
        </x14:dataValidation>
        <x14:dataValidation type="list" allowBlank="1" showInputMessage="1" showErrorMessage="1">
          <x14:formula1>
            <xm:f>'11 FORMULAS'!$A$4:$A$12</xm:f>
          </x14:formula1>
          <xm:sqref>F12:F14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16"/>
  <sheetViews>
    <sheetView showGridLines="0" zoomScale="55" zoomScaleNormal="55" zoomScaleSheetLayoutView="70" workbookViewId="0">
      <pane ySplit="10" topLeftCell="A11" activePane="bottomLeft" state="frozen"/>
      <selection pane="bottomLeft" activeCell="B15" sqref="B15:B16"/>
    </sheetView>
  </sheetViews>
  <sheetFormatPr baseColWidth="10" defaultColWidth="14.28515625" defaultRowHeight="14.25" x14ac:dyDescent="0.25"/>
  <cols>
    <col min="1" max="1" width="13.7109375" style="10" customWidth="1" collapsed="1"/>
    <col min="2" max="2" width="29.28515625" style="44" customWidth="1" collapsed="1"/>
    <col min="3" max="3" width="20.28515625" style="44" customWidth="1" collapsed="1"/>
    <col min="4" max="4" width="17"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191" customWidth="1" collapsed="1"/>
    <col min="15" max="15" width="40.85546875" style="10" customWidth="1" collapsed="1"/>
    <col min="16" max="16" width="21.7109375" style="10" customWidth="1" collapsed="1"/>
    <col min="17" max="17" width="32.85546875" style="10" customWidth="1" collapsed="1"/>
    <col min="18" max="18" width="9.5703125" style="44" customWidth="1" collapsed="1"/>
    <col min="19" max="19" width="8.85546875" style="44"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8"/>
      <c r="B1" s="375" t="str">
        <f>+'2 CONTEXTO E IDENTIFICACIÓN'!B1</f>
        <v>MAPA RIESGOS OPERATIVOS  POR PROCESOS</v>
      </c>
      <c r="C1" s="375"/>
      <c r="D1" s="375"/>
      <c r="E1" s="375"/>
      <c r="F1" s="375"/>
      <c r="G1" s="375"/>
      <c r="H1" s="375"/>
      <c r="I1" s="375"/>
      <c r="J1" s="375"/>
      <c r="K1" s="375"/>
      <c r="L1" s="375"/>
      <c r="M1" s="377" t="str">
        <f>+'2 CONTEXTO E IDENTIFICACIÓN'!I1</f>
        <v xml:space="preserve">Código: </v>
      </c>
      <c r="N1" s="377"/>
    </row>
    <row r="2" spans="1:25" ht="18" customHeight="1" x14ac:dyDescent="0.25">
      <c r="A2" s="368"/>
      <c r="B2" s="375"/>
      <c r="C2" s="375"/>
      <c r="D2" s="375"/>
      <c r="E2" s="375"/>
      <c r="F2" s="375"/>
      <c r="G2" s="375"/>
      <c r="H2" s="375"/>
      <c r="I2" s="375"/>
      <c r="J2" s="375"/>
      <c r="K2" s="375"/>
      <c r="L2" s="375"/>
      <c r="M2" s="377" t="str">
        <f>+'2 CONTEXTO E IDENTIFICACIÓN'!I2</f>
        <v xml:space="preserve">Fecha: </v>
      </c>
      <c r="N2" s="377"/>
    </row>
    <row r="3" spans="1:25" ht="18" customHeight="1" x14ac:dyDescent="0.25">
      <c r="A3" s="368"/>
      <c r="B3" s="375"/>
      <c r="C3" s="375"/>
      <c r="D3" s="375"/>
      <c r="E3" s="375"/>
      <c r="F3" s="375"/>
      <c r="G3" s="375"/>
      <c r="H3" s="375"/>
      <c r="I3" s="375"/>
      <c r="J3" s="375"/>
      <c r="K3" s="375"/>
      <c r="L3" s="375"/>
      <c r="M3" s="377" t="str">
        <f>+'2 CONTEXTO E IDENTIFICACIÓN'!I3</f>
        <v>Versión: 001</v>
      </c>
      <c r="N3" s="377"/>
    </row>
    <row r="4" spans="1:25" s="9" customFormat="1" ht="18" customHeight="1" x14ac:dyDescent="0.2">
      <c r="A4" s="368"/>
      <c r="B4" s="375"/>
      <c r="C4" s="375"/>
      <c r="D4" s="375"/>
      <c r="E4" s="375"/>
      <c r="F4" s="375"/>
      <c r="G4" s="375"/>
      <c r="H4" s="375"/>
      <c r="I4" s="375"/>
      <c r="J4" s="375"/>
      <c r="K4" s="375"/>
      <c r="L4" s="375"/>
      <c r="M4" s="377" t="str">
        <f>+'2 CONTEXTO E IDENTIFICACIÓN'!I4</f>
        <v>Página:</v>
      </c>
      <c r="N4" s="377"/>
      <c r="R4" s="169"/>
      <c r="S4" s="169"/>
    </row>
    <row r="5" spans="1:25" s="9" customFormat="1" ht="15" x14ac:dyDescent="0.2">
      <c r="A5" s="208"/>
      <c r="B5" s="22"/>
      <c r="C5" s="196"/>
      <c r="D5" s="46"/>
      <c r="E5" s="20"/>
      <c r="F5" s="10"/>
      <c r="G5" s="20"/>
      <c r="H5" s="20"/>
      <c r="I5" s="10"/>
      <c r="J5" s="20"/>
      <c r="K5" s="20"/>
      <c r="L5" s="20"/>
      <c r="M5" s="188"/>
      <c r="N5" s="188"/>
      <c r="R5" s="169"/>
      <c r="S5" s="169"/>
    </row>
    <row r="6" spans="1:25" s="9" customFormat="1" ht="17.25" customHeight="1" x14ac:dyDescent="0.2">
      <c r="A6" s="19" t="s">
        <v>135</v>
      </c>
      <c r="B6" s="376" t="str">
        <f>+IF('2 CONTEXTO E IDENTIFICACIÓN'!$B$6="","",'2 CONTEXTO E IDENTIFICACIÓN'!$B$6)</f>
        <v xml:space="preserve">Proceso Jurídico  </v>
      </c>
      <c r="C6" s="376"/>
      <c r="D6" s="376"/>
      <c r="E6" s="376"/>
      <c r="F6" s="376"/>
      <c r="G6" s="376"/>
      <c r="H6" s="376"/>
      <c r="I6" s="376"/>
      <c r="J6" s="376"/>
      <c r="K6" s="376"/>
      <c r="L6" s="376"/>
      <c r="M6" s="376"/>
      <c r="N6" s="376"/>
      <c r="R6" s="169"/>
      <c r="S6" s="169"/>
    </row>
    <row r="7" spans="1:25" s="9" customFormat="1" ht="17.25" customHeight="1" thickBot="1" x14ac:dyDescent="0.25">
      <c r="A7" s="46"/>
      <c r="B7" s="46"/>
      <c r="C7" s="46"/>
      <c r="D7" s="46"/>
      <c r="E7" s="20"/>
      <c r="F7" s="10"/>
      <c r="G7" s="20"/>
      <c r="H7" s="20"/>
      <c r="I7" s="10"/>
      <c r="J7" s="20"/>
      <c r="K7" s="20"/>
      <c r="R7" s="169"/>
      <c r="S7" s="169"/>
    </row>
    <row r="8" spans="1:25" s="9" customFormat="1" ht="15" thickBot="1" x14ac:dyDescent="0.25">
      <c r="A8" s="198"/>
      <c r="B8" s="198"/>
      <c r="C8" s="198"/>
      <c r="D8" s="198"/>
      <c r="E8" s="23"/>
      <c r="F8" s="23"/>
      <c r="G8" s="369" t="s">
        <v>57</v>
      </c>
      <c r="H8" s="370"/>
      <c r="I8" s="370"/>
      <c r="J8" s="370"/>
      <c r="K8" s="370"/>
      <c r="L8" s="370"/>
      <c r="M8" s="370"/>
      <c r="N8" s="371"/>
      <c r="R8" s="169"/>
      <c r="S8" s="169"/>
    </row>
    <row r="9" spans="1:25" s="24" customFormat="1" ht="14.1" customHeight="1" thickBot="1" x14ac:dyDescent="0.3">
      <c r="A9" s="278"/>
      <c r="B9" s="279"/>
      <c r="C9" s="369" t="s">
        <v>63</v>
      </c>
      <c r="D9" s="370"/>
      <c r="E9" s="370"/>
      <c r="F9" s="371"/>
      <c r="G9" s="372" t="s">
        <v>150</v>
      </c>
      <c r="H9" s="373"/>
      <c r="I9" s="374"/>
      <c r="J9" s="372" t="s">
        <v>45</v>
      </c>
      <c r="K9" s="373"/>
      <c r="L9" s="374"/>
      <c r="M9" s="372" t="s">
        <v>177</v>
      </c>
      <c r="N9" s="374"/>
      <c r="P9" s="364" t="s">
        <v>2</v>
      </c>
      <c r="Q9" s="365"/>
      <c r="R9" s="366"/>
      <c r="S9" s="366"/>
      <c r="T9" s="367"/>
      <c r="V9" s="361" t="s">
        <v>4</v>
      </c>
      <c r="W9" s="362"/>
      <c r="X9" s="362"/>
      <c r="Y9" s="363"/>
    </row>
    <row r="10" spans="1:25" s="175" customFormat="1" ht="45" x14ac:dyDescent="0.25">
      <c r="A10" s="280" t="s">
        <v>175</v>
      </c>
      <c r="B10" s="281" t="s">
        <v>174</v>
      </c>
      <c r="C10" s="282" t="s">
        <v>178</v>
      </c>
      <c r="D10" s="283" t="s">
        <v>34</v>
      </c>
      <c r="E10" s="284" t="s">
        <v>173</v>
      </c>
      <c r="F10" s="285" t="s">
        <v>176</v>
      </c>
      <c r="G10" s="286" t="s">
        <v>150</v>
      </c>
      <c r="H10" s="287" t="s">
        <v>235</v>
      </c>
      <c r="I10" s="288" t="s">
        <v>33</v>
      </c>
      <c r="J10" s="286" t="s">
        <v>45</v>
      </c>
      <c r="K10" s="287" t="s">
        <v>235</v>
      </c>
      <c r="L10" s="288" t="s">
        <v>33</v>
      </c>
      <c r="M10" s="286" t="s">
        <v>152</v>
      </c>
      <c r="N10" s="289" t="s">
        <v>151</v>
      </c>
      <c r="P10" s="25" t="s">
        <v>33</v>
      </c>
      <c r="Q10" s="26" t="s">
        <v>34</v>
      </c>
      <c r="R10" s="166" t="s">
        <v>149</v>
      </c>
      <c r="S10" s="166" t="s">
        <v>148</v>
      </c>
      <c r="T10" s="27" t="s">
        <v>35</v>
      </c>
      <c r="V10" s="25" t="s">
        <v>33</v>
      </c>
      <c r="W10" s="26" t="s">
        <v>44</v>
      </c>
      <c r="X10" s="26" t="s">
        <v>62</v>
      </c>
      <c r="Y10" s="27" t="s">
        <v>45</v>
      </c>
    </row>
    <row r="11" spans="1:25" ht="85.5" x14ac:dyDescent="0.25">
      <c r="A11" s="28" t="str">
        <f>'2 CONTEXTO E IDENTIFICACIÓN'!A11</f>
        <v>R1</v>
      </c>
      <c r="B11" s="185" t="str">
        <f>+'2 CONTEXTO E IDENTIFICACIÓN'!E11</f>
        <v>Posibilidad de pérdida Económica y Reputacional por emisión de conceptos juridicos erroneos debido a capacitación insuficiente en actualización normativa</v>
      </c>
      <c r="C11" s="186">
        <v>14</v>
      </c>
      <c r="D11" s="170" t="str">
        <f t="shared" ref="D11:D16" si="0">+IF(C11="","",IF(C11&lt;=$S$11,$Q$11,IF(C11&lt;=$S$12,$Q$12,IF(C11&lt;=$S$13,$Q$13,IF(C11&lt;=$S$14,$Q$14,IF(C11&gt;=$R$15,$Q$15,""))))))</f>
        <v>La actividad que conlleva el riesgo se ejecuta de 3 a 24 veces por año</v>
      </c>
      <c r="E11" s="171">
        <f t="shared" ref="E11:E16" si="1">+IF(D11="","",IF(D11=$Q$11,$T$11,IF(D11=$Q$12,$T$12,IF(D11=$Q$13,$T$13,IF(D11=$Q$14,$T$14,IF(D11=$Q$15,$T$15))))))</f>
        <v>0.4</v>
      </c>
      <c r="F11" s="29" t="str">
        <f t="shared" ref="F11:F16" si="2">+IF(D11="","",IF(D11=$Q$11,$P$11,IF(D11=$Q$12,$P$12,IF(D11=$Q$13,$P$13,IF(D11=$Q$14,$P$14,IF(D11=$Q$15,$P$15))))))</f>
        <v>Baja</v>
      </c>
      <c r="G11" s="174" t="s">
        <v>64</v>
      </c>
      <c r="H11" s="172">
        <f>+IF(G11="","",IF(G11="N/A","",IF(OR(G11=$X$11,G11=$Y$11),$W$11,IF(OR(G11=$X$12,G11=$Y$12),$W$12,IF(OR(G11=$X$13,G11=$Y$13),$W$13,IF(OR(G11=$X$14,G11=$Y$14),$W$14,IF(OR(G11=$X$15,G11=$Y$15),$W$15)))))))</f>
        <v>0.2</v>
      </c>
      <c r="I11" s="173" t="str">
        <f t="shared" ref="I11:I16" si="3">+IF(G11="","",IF(G11="N/A","",IF(OR(G11=$X$11,G11=$Y$11),$V$11,IF(OR(G11=$X$12,G11=$Y$12),$V$12,IF(OR(G11=$X$13,G11=$Y$13),$V$13,IF(OR(G11=$X$14,G11=$Y$14),$V$14,IF(OR(G11=$X$15,G11=$Y$15),$V$15)))))))</f>
        <v>Leve</v>
      </c>
      <c r="J11" s="174" t="s">
        <v>51</v>
      </c>
      <c r="K11" s="172">
        <f t="shared" ref="K11:K16" si="4">+IF(J11="","",IF(J11="N/A","",IF(OR(J11=$X$11,J11=$Y$11),$W$11,IF(OR(J11=$X$12,J11=$Y$12),$W$12,IF(OR(J11=$X$13,J11=$Y$13),$W$13,IF(OR(J11=$X$14,J11=$Y$14),$W$14,IF(OR(J11=$X$15,J11=$Y$15),$W$15)))))))</f>
        <v>0.6</v>
      </c>
      <c r="L11" s="173" t="str">
        <f t="shared" ref="L11:L16" si="5">+IF(J11="","",IF(J11="N/A","",IF(OR(J11=$X$11,J11=$Y$11),$V$11,IF(OR(J11=$X$12,J11=$Y$12),$V$12,IF(OR(J11=$X$13,J11=$Y$13),$V$13,IF(OR(J11=$X$14,J11=$Y$14),$V$14,IF(OR(J11=$X$15,J11=$Y$15),$V$15)))))))</f>
        <v>Moderado</v>
      </c>
      <c r="M11" s="189">
        <f>+IF(H11="",K11,IF(K11="",H11,IF(H11&gt;K11,H11,K11)))</f>
        <v>0.6</v>
      </c>
      <c r="N11" s="190" t="str">
        <f>+IF(M11="","",IF(M11=$W$11,$V$11,IF(M11=$W$12,$V$12,IF(M11=$W$13,$V$13,IF(M11=$W$14,$V$14,IF(M11=$W$15,$V$15))))))</f>
        <v>Moderado</v>
      </c>
      <c r="P11" s="30" t="s">
        <v>36</v>
      </c>
      <c r="Q11" s="31" t="s">
        <v>37</v>
      </c>
      <c r="R11" s="167">
        <v>0</v>
      </c>
      <c r="S11" s="167">
        <v>2</v>
      </c>
      <c r="T11" s="32">
        <v>0.2</v>
      </c>
      <c r="V11" s="30" t="s">
        <v>46</v>
      </c>
      <c r="W11" s="33">
        <v>0.2</v>
      </c>
      <c r="X11" s="31" t="s">
        <v>64</v>
      </c>
      <c r="Y11" s="34" t="s">
        <v>47</v>
      </c>
    </row>
    <row r="12" spans="1:25" ht="128.25" x14ac:dyDescent="0.25">
      <c r="A12" s="28" t="str">
        <f>'2 CONTEXTO E IDENTIFICACIÓN'!A12</f>
        <v>R2</v>
      </c>
      <c r="B12" s="185"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87">
        <v>60</v>
      </c>
      <c r="D12" s="170" t="str">
        <f t="shared" si="0"/>
        <v>La actividad que conlleva el riesgo se ejecuta de 24 a 500 veces por año</v>
      </c>
      <c r="E12" s="171">
        <f t="shared" si="1"/>
        <v>0.6</v>
      </c>
      <c r="F12" s="29" t="str">
        <f t="shared" si="2"/>
        <v>Media</v>
      </c>
      <c r="G12" s="174" t="s">
        <v>48</v>
      </c>
      <c r="H12" s="172">
        <f t="shared" ref="H12:H16" si="6">+IF(G12="","",IF(G12="N/A","",IF(OR(G12=$X$11,G12=$Y$11),$W$11,IF(OR(G12=$X$12,G12=$Y$12),$W$12,IF(OR(G12=$X$13,G12=$Y$13),$W$13,IF(OR(G12=$X$14,G12=$Y$14),$W$14,IF(OR(G12=$X$15,G12=$Y$15),$W$15)))))))</f>
        <v>0.4</v>
      </c>
      <c r="I12" s="173" t="str">
        <f t="shared" si="3"/>
        <v>Menor</v>
      </c>
      <c r="J12" s="174" t="s">
        <v>53</v>
      </c>
      <c r="K12" s="172">
        <f t="shared" si="4"/>
        <v>0.8</v>
      </c>
      <c r="L12" s="173" t="str">
        <f t="shared" si="5"/>
        <v>Mayor</v>
      </c>
      <c r="M12" s="189">
        <f>+IF(H12="",K12,IF(K12="",H12,IF(H12&gt;K12,H12,K12)))</f>
        <v>0.8</v>
      </c>
      <c r="N12" s="190" t="str">
        <f t="shared" ref="N12:N16" si="7">+IF(M12="","",IF(M12=$W$11,$V$11,IF(M12=$W$12,$V$12,IF(M12=$W$13,$V$13,IF(M12=$W$14,$V$14,IF(M12=$W$15,$V$15))))))</f>
        <v>Mayor</v>
      </c>
      <c r="P12" s="35" t="s">
        <v>38</v>
      </c>
      <c r="Q12" s="36" t="s">
        <v>39</v>
      </c>
      <c r="R12" s="167">
        <v>3</v>
      </c>
      <c r="S12" s="167">
        <v>24</v>
      </c>
      <c r="T12" s="32">
        <v>0.4</v>
      </c>
      <c r="V12" s="35" t="s">
        <v>7</v>
      </c>
      <c r="W12" s="33">
        <v>0.4</v>
      </c>
      <c r="X12" s="36" t="s">
        <v>48</v>
      </c>
      <c r="Y12" s="37" t="s">
        <v>49</v>
      </c>
    </row>
    <row r="13" spans="1:25" ht="114" x14ac:dyDescent="0.25">
      <c r="A13" s="28" t="str">
        <f>'2 CONTEXTO E IDENTIFICACIÓN'!A13</f>
        <v>R3</v>
      </c>
      <c r="B13" s="185" t="str">
        <f>+'2 CONTEXTO E IDENTIFICACIÓN'!E13</f>
        <v>Posibilidad de pérdida Económica y Reputacional Por direccionamiento de un proceso de contratación en favor de un tercero debido a la incorporación de condiciones restrictivas en el proceso de contratación</v>
      </c>
      <c r="C13" s="187">
        <v>60</v>
      </c>
      <c r="D13" s="170" t="str">
        <f t="shared" si="0"/>
        <v>La actividad que conlleva el riesgo se ejecuta de 24 a 500 veces por año</v>
      </c>
      <c r="E13" s="171">
        <f t="shared" si="1"/>
        <v>0.6</v>
      </c>
      <c r="F13" s="29" t="str">
        <f t="shared" si="2"/>
        <v>Media</v>
      </c>
      <c r="G13" s="174" t="s">
        <v>48</v>
      </c>
      <c r="H13" s="172">
        <f t="shared" si="6"/>
        <v>0.4</v>
      </c>
      <c r="I13" s="173" t="str">
        <f t="shared" si="3"/>
        <v>Menor</v>
      </c>
      <c r="J13" s="174" t="s">
        <v>51</v>
      </c>
      <c r="K13" s="172">
        <f t="shared" si="4"/>
        <v>0.6</v>
      </c>
      <c r="L13" s="173" t="str">
        <f t="shared" si="5"/>
        <v>Moderado</v>
      </c>
      <c r="M13" s="189">
        <f t="shared" ref="M13:M16" si="8">+IF(H13="",K13,IF(K13="",H13,IF(H13&gt;K13,H13,K13)))</f>
        <v>0.6</v>
      </c>
      <c r="N13" s="190" t="str">
        <f t="shared" si="7"/>
        <v>Moderado</v>
      </c>
      <c r="P13" s="38" t="s">
        <v>40</v>
      </c>
      <c r="Q13" s="36" t="s">
        <v>41</v>
      </c>
      <c r="R13" s="167">
        <v>25</v>
      </c>
      <c r="S13" s="167">
        <v>500</v>
      </c>
      <c r="T13" s="32">
        <v>0.6</v>
      </c>
      <c r="V13" s="38" t="s">
        <v>5</v>
      </c>
      <c r="W13" s="33">
        <v>0.6</v>
      </c>
      <c r="X13" s="36" t="s">
        <v>50</v>
      </c>
      <c r="Y13" s="37" t="s">
        <v>51</v>
      </c>
    </row>
    <row r="14" spans="1:25" ht="185.25" x14ac:dyDescent="0.25">
      <c r="A14" s="28" t="str">
        <f>'2 CONTEXTO E IDENTIFICACIÓN'!A14</f>
        <v>R4</v>
      </c>
      <c r="B14" s="185"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87">
        <v>50</v>
      </c>
      <c r="D14" s="170" t="str">
        <f t="shared" si="0"/>
        <v>La actividad que conlleva el riesgo se ejecuta de 24 a 500 veces por año</v>
      </c>
      <c r="E14" s="171">
        <f t="shared" si="1"/>
        <v>0.6</v>
      </c>
      <c r="F14" s="29" t="str">
        <f t="shared" si="2"/>
        <v>Media</v>
      </c>
      <c r="G14" s="174" t="s">
        <v>122</v>
      </c>
      <c r="H14" s="172" t="str">
        <f t="shared" ref="H14" si="9">+IF(G14="","",IF(G14="N/A","",IF(OR(G14=$X$11,G14=$Y$11),$W$11,IF(OR(G14=$X$12,G14=$Y$12),$W$12,IF(OR(G14=$X$13,G14=$Y$13),$W$13,IF(OR(G14=$X$14,G14=$Y$14),$W$14,IF(OR(G14=$X$15,G14=$Y$15),$W$15)))))))</f>
        <v/>
      </c>
      <c r="I14" s="173" t="str">
        <f t="shared" ref="I14" si="10">+IF(G14="","",IF(G14="N/A","",IF(OR(G14=$X$11,G14=$Y$11),$V$11,IF(OR(G14=$X$12,G14=$Y$12),$V$12,IF(OR(G14=$X$13,G14=$Y$13),$V$13,IF(OR(G14=$X$14,G14=$Y$14),$V$14,IF(OR(G14=$X$15,G14=$Y$15),$V$15)))))))</f>
        <v/>
      </c>
      <c r="J14" s="174" t="s">
        <v>51</v>
      </c>
      <c r="K14" s="172">
        <f t="shared" si="4"/>
        <v>0.6</v>
      </c>
      <c r="L14" s="173" t="str">
        <f t="shared" si="5"/>
        <v>Moderado</v>
      </c>
      <c r="M14" s="189">
        <f t="shared" si="8"/>
        <v>0.6</v>
      </c>
      <c r="N14" s="190" t="str">
        <f t="shared" si="7"/>
        <v>Moderado</v>
      </c>
      <c r="P14" s="39" t="s">
        <v>42</v>
      </c>
      <c r="Q14" s="36" t="s">
        <v>60</v>
      </c>
      <c r="R14" s="167">
        <v>5001</v>
      </c>
      <c r="S14" s="167">
        <v>5000</v>
      </c>
      <c r="T14" s="32">
        <v>0.8</v>
      </c>
      <c r="V14" s="39" t="s">
        <v>6</v>
      </c>
      <c r="W14" s="33">
        <v>0.8</v>
      </c>
      <c r="X14" s="36" t="s">
        <v>52</v>
      </c>
      <c r="Y14" s="37" t="s">
        <v>53</v>
      </c>
    </row>
    <row r="15" spans="1:25" ht="73.5" customHeight="1" x14ac:dyDescent="0.25">
      <c r="A15" s="28"/>
      <c r="B15" s="185"/>
      <c r="C15" s="187"/>
      <c r="D15" s="170" t="str">
        <f t="shared" si="0"/>
        <v/>
      </c>
      <c r="E15" s="171" t="str">
        <f t="shared" si="1"/>
        <v/>
      </c>
      <c r="F15" s="29" t="str">
        <f t="shared" si="2"/>
        <v/>
      </c>
      <c r="G15" s="174"/>
      <c r="H15" s="172" t="str">
        <f t="shared" si="6"/>
        <v/>
      </c>
      <c r="I15" s="173" t="str">
        <f t="shared" si="3"/>
        <v/>
      </c>
      <c r="J15" s="174"/>
      <c r="K15" s="172" t="str">
        <f t="shared" si="4"/>
        <v/>
      </c>
      <c r="L15" s="173" t="str">
        <f t="shared" si="5"/>
        <v/>
      </c>
      <c r="M15" s="189" t="str">
        <f t="shared" si="8"/>
        <v/>
      </c>
      <c r="N15" s="190" t="str">
        <f t="shared" si="7"/>
        <v/>
      </c>
      <c r="P15" s="40" t="s">
        <v>43</v>
      </c>
      <c r="Q15" s="36" t="s">
        <v>61</v>
      </c>
      <c r="R15" s="167">
        <v>5001</v>
      </c>
      <c r="S15" s="167"/>
      <c r="T15" s="32">
        <v>1</v>
      </c>
      <c r="V15" s="40" t="s">
        <v>54</v>
      </c>
      <c r="W15" s="33">
        <v>1</v>
      </c>
      <c r="X15" s="36" t="s">
        <v>55</v>
      </c>
      <c r="Y15" s="37" t="s">
        <v>56</v>
      </c>
    </row>
    <row r="16" spans="1:25" ht="73.5" customHeight="1" thickBot="1" x14ac:dyDescent="0.3">
      <c r="A16" s="28"/>
      <c r="B16" s="185"/>
      <c r="C16" s="187"/>
      <c r="D16" s="170" t="str">
        <f t="shared" si="0"/>
        <v/>
      </c>
      <c r="E16" s="171" t="str">
        <f t="shared" si="1"/>
        <v/>
      </c>
      <c r="F16" s="29" t="str">
        <f t="shared" si="2"/>
        <v/>
      </c>
      <c r="G16" s="174"/>
      <c r="H16" s="172" t="str">
        <f t="shared" si="6"/>
        <v/>
      </c>
      <c r="I16" s="173" t="str">
        <f t="shared" si="3"/>
        <v/>
      </c>
      <c r="J16" s="174"/>
      <c r="K16" s="172" t="str">
        <f t="shared" si="4"/>
        <v/>
      </c>
      <c r="L16" s="173" t="str">
        <f t="shared" si="5"/>
        <v/>
      </c>
      <c r="M16" s="189" t="str">
        <f t="shared" si="8"/>
        <v/>
      </c>
      <c r="N16" s="190" t="str">
        <f t="shared" si="7"/>
        <v/>
      </c>
      <c r="P16" s="41"/>
      <c r="Q16" s="42"/>
      <c r="R16" s="168"/>
      <c r="S16" s="168"/>
      <c r="T16" s="43"/>
      <c r="V16" s="41"/>
      <c r="W16" s="42"/>
      <c r="X16" s="42" t="s">
        <v>122</v>
      </c>
      <c r="Y16" s="43" t="s">
        <v>122</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16 G11:G16">
    <cfRule type="cellIs" dxfId="132" priority="1" operator="equal">
      <formula>$T$11</formula>
    </cfRule>
    <cfRule type="cellIs" dxfId="131" priority="2" operator="equal">
      <formula>$T$12</formula>
    </cfRule>
    <cfRule type="cellIs" dxfId="130" priority="3" operator="equal">
      <formula>$T$13</formula>
    </cfRule>
    <cfRule type="cellIs" dxfId="129" priority="4" operator="equal">
      <formula>$T$14</formula>
    </cfRule>
    <cfRule type="cellIs" dxfId="128" priority="5" operator="equal">
      <formula>$T$15</formula>
    </cfRule>
  </conditionalFormatting>
  <conditionalFormatting sqref="F11:F16">
    <cfRule type="cellIs" dxfId="127" priority="159" operator="equal">
      <formula>$P$11</formula>
    </cfRule>
    <cfRule type="cellIs" dxfId="126" priority="160" operator="equal">
      <formula>$P$12</formula>
    </cfRule>
    <cfRule type="cellIs" dxfId="125" priority="161" operator="equal">
      <formula>$P$13</formula>
    </cfRule>
    <cfRule type="cellIs" dxfId="124" priority="162" operator="equal">
      <formula>$P$14</formula>
    </cfRule>
    <cfRule type="cellIs" dxfId="123" priority="163" operator="equal">
      <formula>$P$15</formula>
    </cfRule>
  </conditionalFormatting>
  <conditionalFormatting sqref="H11:H16">
    <cfRule type="cellIs" dxfId="122" priority="76" operator="equal">
      <formula>$W$11</formula>
    </cfRule>
    <cfRule type="cellIs" dxfId="121" priority="77" operator="equal">
      <formula>$W$12</formula>
    </cfRule>
    <cfRule type="cellIs" dxfId="120" priority="78" operator="equal">
      <formula>$W$13</formula>
    </cfRule>
    <cfRule type="cellIs" dxfId="119" priority="79" operator="equal">
      <formula>$W$14</formula>
    </cfRule>
    <cfRule type="cellIs" dxfId="118" priority="80" operator="equal">
      <formula>$W$15</formula>
    </cfRule>
  </conditionalFormatting>
  <conditionalFormatting sqref="I11:J16">
    <cfRule type="cellIs" dxfId="117" priority="81" operator="equal">
      <formula>$V$11</formula>
    </cfRule>
    <cfRule type="cellIs" dxfId="116" priority="82" operator="equal">
      <formula>$V$12</formula>
    </cfRule>
    <cfRule type="cellIs" dxfId="115" priority="83" operator="equal">
      <formula>$V$13</formula>
    </cfRule>
    <cfRule type="cellIs" dxfId="114" priority="84" operator="equal">
      <formula>$V$14</formula>
    </cfRule>
    <cfRule type="cellIs" dxfId="113" priority="85" operator="equal">
      <formula>$V$15</formula>
    </cfRule>
  </conditionalFormatting>
  <conditionalFormatting sqref="K11:K16">
    <cfRule type="cellIs" dxfId="112" priority="61" operator="equal">
      <formula>$W$11</formula>
    </cfRule>
    <cfRule type="cellIs" dxfId="111" priority="62" operator="equal">
      <formula>$W$12</formula>
    </cfRule>
    <cfRule type="cellIs" dxfId="110" priority="63" operator="equal">
      <formula>$W$13</formula>
    </cfRule>
    <cfRule type="cellIs" dxfId="109" priority="64" operator="equal">
      <formula>$W$14</formula>
    </cfRule>
    <cfRule type="cellIs" dxfId="108" priority="65" operator="equal">
      <formula>$W$15</formula>
    </cfRule>
  </conditionalFormatting>
  <conditionalFormatting sqref="L11:L16">
    <cfRule type="cellIs" dxfId="107" priority="96" operator="equal">
      <formula>$V$11</formula>
    </cfRule>
    <cfRule type="cellIs" dxfId="106" priority="97" operator="equal">
      <formula>$V$12</formula>
    </cfRule>
    <cfRule type="cellIs" dxfId="105" priority="98" operator="equal">
      <formula>$V$13</formula>
    </cfRule>
    <cfRule type="cellIs" dxfId="104" priority="99" operator="equal">
      <formula>$V$14</formula>
    </cfRule>
    <cfRule type="cellIs" dxfId="103" priority="100" operator="equal">
      <formula>$V$15</formula>
    </cfRule>
  </conditionalFormatting>
  <conditionalFormatting sqref="M11:M16">
    <cfRule type="cellIs" dxfId="102" priority="6" operator="equal">
      <formula>$W$11</formula>
    </cfRule>
    <cfRule type="cellIs" dxfId="101" priority="7" operator="equal">
      <formula>$W$12</formula>
    </cfRule>
    <cfRule type="cellIs" dxfId="100" priority="8" operator="equal">
      <formula>$W$13</formula>
    </cfRule>
    <cfRule type="cellIs" dxfId="99" priority="9" operator="equal">
      <formula>$W$14</formula>
    </cfRule>
    <cfRule type="cellIs" dxfId="98" priority="10" operator="equal">
      <formula>$W$15</formula>
    </cfRule>
  </conditionalFormatting>
  <conditionalFormatting sqref="N11:N16">
    <cfRule type="cellIs" dxfId="97" priority="31" operator="equal">
      <formula>$V$11</formula>
    </cfRule>
    <cfRule type="cellIs" dxfId="96" priority="32" operator="equal">
      <formula>$V$12</formula>
    </cfRule>
    <cfRule type="cellIs" dxfId="95" priority="33" operator="equal">
      <formula>$V$13</formula>
    </cfRule>
    <cfRule type="cellIs" dxfId="94" priority="34" operator="equal">
      <formula>$V$14</formula>
    </cfRule>
    <cfRule type="cellIs" dxfId="93"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16">
      <formula1>Afectación_Económica</formula1>
    </dataValidation>
    <dataValidation type="list" allowBlank="1" showInputMessage="1" showErrorMessage="1" sqref="J11:J16">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showGridLines="0" zoomScale="59" zoomScaleNormal="59" workbookViewId="0">
      <pane xSplit="1" ySplit="10" topLeftCell="B11" activePane="bottomRight" state="frozen"/>
      <selection pane="topRight" activeCell="B1" sqref="B1"/>
      <selection pane="bottomLeft" activeCell="A7" sqref="A7"/>
      <selection pane="bottomRight" activeCell="B17" sqref="B17"/>
    </sheetView>
  </sheetViews>
  <sheetFormatPr baseColWidth="10" defaultColWidth="14.28515625" defaultRowHeight="12.75" x14ac:dyDescent="0.25"/>
  <cols>
    <col min="1" max="1" width="12.85546875" style="74" customWidth="1" collapsed="1"/>
    <col min="2" max="2" width="32.5703125" style="79" customWidth="1" collapsed="1"/>
    <col min="3" max="3" width="21.28515625" style="74" customWidth="1" collapsed="1"/>
    <col min="4" max="4" width="12.42578125" style="79" customWidth="1" collapsed="1"/>
    <col min="5" max="5" width="21" style="79" customWidth="1" collapsed="1"/>
    <col min="6" max="6" width="3.85546875" style="79" customWidth="1" collapsed="1"/>
    <col min="7" max="7" width="7.42578125" style="79" customWidth="1" collapsed="1"/>
    <col min="8" max="8" width="14" style="79" customWidth="1" collapsed="1"/>
    <col min="9" max="9" width="21.7109375" style="79" customWidth="1" collapsed="1"/>
    <col min="10" max="13" width="12.42578125" style="79" customWidth="1" collapsed="1"/>
    <col min="14" max="14" width="3.85546875" style="79" customWidth="1" collapsed="1"/>
    <col min="15" max="15" width="4.85546875" style="74" customWidth="1" collapsed="1"/>
    <col min="16" max="16" width="6.42578125" style="74" customWidth="1" collapsed="1"/>
    <col min="17" max="17" width="11" style="74" bestFit="1" customWidth="1" collapsed="1"/>
    <col min="18" max="22" width="12" style="74" customWidth="1" collapsed="1"/>
    <col min="23" max="27" width="11.42578125" style="74" customWidth="1" collapsed="1"/>
    <col min="28" max="28" width="5.5703125" style="74" bestFit="1" customWidth="1" collapsed="1"/>
    <col min="29" max="29" width="26.85546875" style="74" customWidth="1" collapsed="1"/>
    <col min="30" max="34" width="22.85546875" style="79" customWidth="1" collapsed="1"/>
    <col min="35" max="35" width="23.42578125" style="74" customWidth="1" collapsed="1"/>
    <col min="36" max="263" width="11.42578125" style="74" customWidth="1" collapsed="1"/>
    <col min="264" max="264" width="12.7109375" style="74" customWidth="1" collapsed="1"/>
    <col min="265" max="265" width="47" style="74" customWidth="1" collapsed="1"/>
    <col min="266" max="266" width="35" style="74" customWidth="1" collapsed="1"/>
    <col min="267" max="16384" width="14.28515625" style="74" collapsed="1"/>
  </cols>
  <sheetData>
    <row r="1" spans="1:36" ht="15" customHeight="1" x14ac:dyDescent="0.25">
      <c r="A1" s="389"/>
      <c r="B1" s="380" t="str">
        <f>+'2 CONTEXTO E IDENTIFICACIÓN'!B1</f>
        <v>MAPA RIESGOS OPERATIVOS  POR PROCESOS</v>
      </c>
      <c r="C1" s="380"/>
      <c r="D1" s="380"/>
      <c r="E1" s="290" t="str">
        <f>+'2 CONTEXTO E IDENTIFICACIÓN'!I1</f>
        <v xml:space="preserve">Código: </v>
      </c>
    </row>
    <row r="2" spans="1:36" ht="15" customHeight="1" x14ac:dyDescent="0.25">
      <c r="A2" s="389"/>
      <c r="B2" s="380"/>
      <c r="C2" s="380"/>
      <c r="D2" s="380"/>
      <c r="E2" s="290" t="str">
        <f>+'2 CONTEXTO E IDENTIFICACIÓN'!I2</f>
        <v xml:space="preserve">Fecha: </v>
      </c>
    </row>
    <row r="3" spans="1:36" s="62" customFormat="1" ht="15" customHeight="1" x14ac:dyDescent="0.2">
      <c r="A3" s="389"/>
      <c r="B3" s="380"/>
      <c r="C3" s="380"/>
      <c r="D3" s="380"/>
      <c r="E3" s="290" t="str">
        <f>+'2 CONTEXTO E IDENTIFICACIÓN'!I3</f>
        <v>Versión: 001</v>
      </c>
      <c r="H3" s="79"/>
      <c r="I3" s="79"/>
      <c r="J3" s="79"/>
      <c r="K3" s="79"/>
      <c r="L3" s="79"/>
      <c r="M3" s="79"/>
      <c r="AD3" s="63"/>
      <c r="AE3" s="63"/>
      <c r="AF3" s="63"/>
      <c r="AG3" s="63"/>
      <c r="AH3" s="63"/>
    </row>
    <row r="4" spans="1:36" s="62" customFormat="1" ht="15" customHeight="1" x14ac:dyDescent="0.2">
      <c r="A4" s="390"/>
      <c r="B4" s="380"/>
      <c r="C4" s="380"/>
      <c r="D4" s="380"/>
      <c r="E4" s="290" t="str">
        <f>+'2 CONTEXTO E IDENTIFICACIÓN'!I4</f>
        <v>Página:</v>
      </c>
      <c r="F4" s="64"/>
      <c r="G4" s="64"/>
      <c r="H4" s="79"/>
      <c r="I4" s="79"/>
      <c r="J4" s="79"/>
      <c r="K4" s="79"/>
      <c r="L4" s="79"/>
      <c r="M4" s="79"/>
      <c r="N4" s="64"/>
      <c r="AD4" s="63"/>
      <c r="AE4" s="63"/>
      <c r="AF4" s="63"/>
      <c r="AG4" s="63"/>
      <c r="AH4" s="63"/>
    </row>
    <row r="5" spans="1:36" s="62" customFormat="1" ht="13.5" customHeight="1" x14ac:dyDescent="0.2">
      <c r="A5" s="66"/>
      <c r="B5" s="64"/>
      <c r="C5" s="46"/>
      <c r="D5" s="65"/>
      <c r="E5" s="64"/>
      <c r="F5" s="64"/>
      <c r="G5" s="64"/>
      <c r="H5" s="79"/>
      <c r="I5" s="79"/>
      <c r="J5" s="79"/>
      <c r="K5" s="79"/>
      <c r="L5" s="79"/>
      <c r="M5" s="79"/>
      <c r="N5" s="64"/>
      <c r="AD5" s="63"/>
      <c r="AE5" s="63"/>
      <c r="AF5" s="63"/>
      <c r="AG5" s="63"/>
      <c r="AH5" s="63"/>
    </row>
    <row r="6" spans="1:36" s="62" customFormat="1" ht="15" x14ac:dyDescent="0.2">
      <c r="A6" s="19" t="s">
        <v>135</v>
      </c>
      <c r="B6" s="376" t="str">
        <f>+IF('2 CONTEXTO E IDENTIFICACIÓN'!$B$6="","",'2 CONTEXTO E IDENTIFICACIÓN'!$B$6)</f>
        <v xml:space="preserve">Proceso Jurídico  </v>
      </c>
      <c r="C6" s="376"/>
      <c r="D6" s="376"/>
      <c r="E6" s="376"/>
      <c r="H6" s="79"/>
      <c r="I6" s="79"/>
      <c r="J6" s="79"/>
      <c r="K6" s="79"/>
      <c r="L6" s="79"/>
      <c r="M6" s="79"/>
      <c r="AD6" s="63"/>
      <c r="AE6" s="63"/>
      <c r="AF6" s="63"/>
      <c r="AG6" s="63"/>
      <c r="AH6" s="63"/>
    </row>
    <row r="7" spans="1:36" s="62" customFormat="1" ht="15.75" thickBot="1" x14ac:dyDescent="0.25">
      <c r="A7" s="199"/>
      <c r="B7" s="198"/>
      <c r="C7" s="199"/>
      <c r="D7" s="198"/>
      <c r="AD7" s="63"/>
      <c r="AE7" s="63"/>
      <c r="AF7" s="63"/>
      <c r="AG7" s="63"/>
      <c r="AH7" s="63"/>
    </row>
    <row r="8" spans="1:36" s="62" customFormat="1" ht="15.75" thickBot="1" x14ac:dyDescent="0.25">
      <c r="A8" s="199"/>
      <c r="B8" s="198"/>
      <c r="C8" s="198"/>
      <c r="D8" s="65"/>
      <c r="G8" s="386" t="s">
        <v>15</v>
      </c>
      <c r="H8" s="387"/>
      <c r="I8" s="387"/>
      <c r="J8" s="387"/>
      <c r="K8" s="387"/>
      <c r="L8" s="387"/>
      <c r="M8" s="388"/>
      <c r="O8" s="67"/>
      <c r="P8" s="67"/>
      <c r="Q8" s="68"/>
      <c r="R8" s="378" t="s">
        <v>68</v>
      </c>
      <c r="S8" s="378"/>
      <c r="T8" s="378"/>
      <c r="U8" s="378"/>
      <c r="V8" s="379"/>
      <c r="AD8" s="63"/>
      <c r="AE8" s="63"/>
      <c r="AF8" s="63"/>
      <c r="AG8" s="63"/>
      <c r="AH8" s="63"/>
    </row>
    <row r="9" spans="1:36" x14ac:dyDescent="0.25">
      <c r="A9" s="69"/>
      <c r="B9" s="70"/>
      <c r="C9" s="381" t="s">
        <v>70</v>
      </c>
      <c r="D9" s="381"/>
      <c r="E9" s="381"/>
      <c r="F9" s="71"/>
      <c r="G9" s="72"/>
      <c r="H9" s="73"/>
      <c r="I9" s="378" t="s">
        <v>68</v>
      </c>
      <c r="J9" s="378"/>
      <c r="K9" s="378"/>
      <c r="L9" s="378"/>
      <c r="M9" s="379"/>
      <c r="N9" s="71"/>
      <c r="O9" s="75"/>
      <c r="P9" s="75"/>
      <c r="R9" s="76">
        <v>0.2</v>
      </c>
      <c r="S9" s="76">
        <v>0.4</v>
      </c>
      <c r="T9" s="76">
        <v>0.6</v>
      </c>
      <c r="U9" s="76">
        <v>0.8</v>
      </c>
      <c r="V9" s="77">
        <v>1</v>
      </c>
      <c r="W9" s="78"/>
      <c r="X9" s="78"/>
      <c r="Y9" s="78"/>
      <c r="Z9" s="78"/>
      <c r="AA9" s="78"/>
      <c r="AB9" s="78"/>
      <c r="AC9" s="78"/>
    </row>
    <row r="10" spans="1:36" ht="25.5" x14ac:dyDescent="0.2">
      <c r="A10" s="80" t="s">
        <v>0</v>
      </c>
      <c r="B10" s="81" t="s">
        <v>1</v>
      </c>
      <c r="C10" s="82" t="s">
        <v>2</v>
      </c>
      <c r="D10" s="82" t="s">
        <v>4</v>
      </c>
      <c r="E10" s="83" t="s">
        <v>104</v>
      </c>
      <c r="F10" s="71"/>
      <c r="G10" s="75"/>
      <c r="H10" s="84"/>
      <c r="I10" s="85" t="s">
        <v>46</v>
      </c>
      <c r="J10" s="85" t="s">
        <v>7</v>
      </c>
      <c r="K10" s="85" t="s">
        <v>5</v>
      </c>
      <c r="L10" s="85" t="s">
        <v>6</v>
      </c>
      <c r="M10" s="86" t="s">
        <v>54</v>
      </c>
      <c r="N10" s="71"/>
      <c r="O10" s="75"/>
      <c r="P10" s="75"/>
      <c r="Q10" s="87"/>
      <c r="R10" s="88" t="s">
        <v>46</v>
      </c>
      <c r="S10" s="88" t="s">
        <v>7</v>
      </c>
      <c r="T10" s="88" t="s">
        <v>5</v>
      </c>
      <c r="U10" s="88" t="s">
        <v>6</v>
      </c>
      <c r="V10" s="89" t="s">
        <v>54</v>
      </c>
      <c r="Y10" s="78"/>
      <c r="Z10" s="78"/>
      <c r="AA10" s="90"/>
      <c r="AB10" s="90"/>
      <c r="AC10" s="90"/>
      <c r="AD10" s="90"/>
      <c r="AE10" s="90"/>
      <c r="AF10" s="90"/>
      <c r="AG10" s="90"/>
      <c r="AH10" s="90"/>
      <c r="AI10" s="90"/>
      <c r="AJ10" s="90"/>
    </row>
    <row r="11" spans="1:36" ht="76.5" x14ac:dyDescent="0.2">
      <c r="A11" s="91" t="str">
        <f>'2 CONTEXTO E IDENTIFICACIÓN'!A11</f>
        <v>R1</v>
      </c>
      <c r="B11" s="92" t="str">
        <f>+'2 CONTEXTO E IDENTIFICACIÓN'!E11</f>
        <v>Posibilidad de pérdida Económica y Reputacional por emisión de conceptos juridicos erroneos debido a capacitación insuficiente en actualización normativa</v>
      </c>
      <c r="C11" s="93" t="str">
        <f>+'3 PROBABIL E IMPACTO INHERENTE'!F11</f>
        <v>Baja</v>
      </c>
      <c r="D11" s="93" t="str">
        <f>+'3 PROBABIL E IMPACTO INHERENTE'!N11</f>
        <v>Moderado</v>
      </c>
      <c r="E11" s="92"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Moderado</v>
      </c>
      <c r="F11" s="94"/>
      <c r="G11" s="384" t="s">
        <v>35</v>
      </c>
      <c r="H11" s="85" t="s">
        <v>43</v>
      </c>
      <c r="I11" s="95"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5"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5"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5"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6"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4"/>
      <c r="O11" s="382" t="s">
        <v>35</v>
      </c>
      <c r="P11" s="97">
        <v>1</v>
      </c>
      <c r="Q11" s="88" t="s">
        <v>43</v>
      </c>
      <c r="R11" s="95" t="s">
        <v>66</v>
      </c>
      <c r="S11" s="95" t="s">
        <v>66</v>
      </c>
      <c r="T11" s="95" t="s">
        <v>66</v>
      </c>
      <c r="U11" s="95" t="s">
        <v>66</v>
      </c>
      <c r="V11" s="96" t="s">
        <v>65</v>
      </c>
      <c r="Y11" s="78"/>
      <c r="Z11" s="78"/>
      <c r="AA11" s="90"/>
      <c r="AB11" s="90"/>
      <c r="AC11" s="90"/>
      <c r="AD11" s="98"/>
      <c r="AE11" s="98"/>
      <c r="AF11" s="98"/>
      <c r="AG11" s="98"/>
      <c r="AH11" s="98"/>
      <c r="AI11" s="90"/>
      <c r="AJ11" s="90"/>
    </row>
    <row r="12" spans="1:36" ht="102" x14ac:dyDescent="0.2">
      <c r="A12" s="91" t="str">
        <f>'2 CONTEXTO E IDENTIFICACIÓN'!A12</f>
        <v>R2</v>
      </c>
      <c r="B12" s="92"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93" t="str">
        <f>+'3 PROBABIL E IMPACTO INHERENTE'!F12</f>
        <v>Media</v>
      </c>
      <c r="D12" s="93" t="str">
        <f>+'3 PROBABIL E IMPACTO INHERENTE'!N12</f>
        <v>Mayor</v>
      </c>
      <c r="E12" s="92"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Alto</v>
      </c>
      <c r="F12" s="94"/>
      <c r="G12" s="384"/>
      <c r="H12" s="85" t="s">
        <v>42</v>
      </c>
      <c r="I12" s="99"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9"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5"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5"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6"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4"/>
      <c r="O12" s="382"/>
      <c r="P12" s="97">
        <v>0.8</v>
      </c>
      <c r="Q12" s="88" t="s">
        <v>42</v>
      </c>
      <c r="R12" s="99" t="s">
        <v>5</v>
      </c>
      <c r="S12" s="99" t="s">
        <v>5</v>
      </c>
      <c r="T12" s="95" t="s">
        <v>66</v>
      </c>
      <c r="U12" s="95" t="s">
        <v>66</v>
      </c>
      <c r="V12" s="96" t="s">
        <v>65</v>
      </c>
      <c r="Y12" s="78"/>
      <c r="Z12" s="78"/>
      <c r="AA12" s="90"/>
      <c r="AB12" s="100"/>
      <c r="AC12" s="101"/>
      <c r="AD12" s="98"/>
      <c r="AE12" s="98"/>
      <c r="AF12" s="98"/>
      <c r="AG12" s="98"/>
      <c r="AH12" s="98"/>
      <c r="AI12" s="90"/>
      <c r="AJ12" s="90"/>
    </row>
    <row r="13" spans="1:36" ht="89.25" x14ac:dyDescent="0.2">
      <c r="A13" s="91" t="str">
        <f>'2 CONTEXTO E IDENTIFICACIÓN'!A13</f>
        <v>R3</v>
      </c>
      <c r="B13" s="92" t="str">
        <f>+'2 CONTEXTO E IDENTIFICACIÓN'!E13</f>
        <v>Posibilidad de pérdida Económica y Reputacional Por direccionamiento de un proceso de contratación en favor de un tercero debido a la incorporación de condiciones restrictivas en el proceso de contratación</v>
      </c>
      <c r="C13" s="93" t="str">
        <f>+'3 PROBABIL E IMPACTO INHERENTE'!F13</f>
        <v>Media</v>
      </c>
      <c r="D13" s="93" t="str">
        <f>+'3 PROBABIL E IMPACTO INHERENTE'!N13</f>
        <v>Moderado</v>
      </c>
      <c r="E13" s="92"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4"/>
      <c r="G13" s="384"/>
      <c r="H13" s="85" t="s">
        <v>40</v>
      </c>
      <c r="I13" s="99"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9"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9"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R3 R4                </v>
      </c>
      <c r="L13" s="95"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R2                  </v>
      </c>
      <c r="M13" s="96"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4"/>
      <c r="O13" s="382"/>
      <c r="P13" s="97">
        <v>0.6</v>
      </c>
      <c r="Q13" s="88" t="s">
        <v>40</v>
      </c>
      <c r="R13" s="99" t="s">
        <v>5</v>
      </c>
      <c r="S13" s="99" t="s">
        <v>5</v>
      </c>
      <c r="T13" s="99" t="s">
        <v>5</v>
      </c>
      <c r="U13" s="95" t="s">
        <v>66</v>
      </c>
      <c r="V13" s="96" t="s">
        <v>65</v>
      </c>
      <c r="Y13" s="78"/>
      <c r="Z13" s="78"/>
      <c r="AA13" s="90"/>
      <c r="AB13" s="100"/>
      <c r="AC13" s="101"/>
      <c r="AD13" s="98"/>
      <c r="AE13" s="98"/>
      <c r="AF13" s="98"/>
      <c r="AG13" s="98"/>
      <c r="AH13" s="102"/>
      <c r="AI13" s="90"/>
      <c r="AJ13" s="90"/>
    </row>
    <row r="14" spans="1:36" ht="140.25" x14ac:dyDescent="0.2">
      <c r="A14" s="91" t="str">
        <f>'2 CONTEXTO E IDENTIFICACIÓN'!A14</f>
        <v>R4</v>
      </c>
      <c r="B14" s="92"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93" t="str">
        <f>+'3 PROBABIL E IMPACTO INHERENTE'!F14</f>
        <v>Media</v>
      </c>
      <c r="D14" s="93" t="str">
        <f>+'3 PROBABIL E IMPACTO INHERENTE'!N14</f>
        <v>Moderado</v>
      </c>
      <c r="E14" s="92" t="str">
        <f t="shared" ref="E14:E15"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Moderado</v>
      </c>
      <c r="F14" s="94"/>
      <c r="G14" s="384"/>
      <c r="H14" s="85" t="s">
        <v>38</v>
      </c>
      <c r="I14" s="103"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9"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9"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R1                   </v>
      </c>
      <c r="L14" s="95"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6"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4"/>
      <c r="O14" s="382"/>
      <c r="P14" s="97">
        <v>0.4</v>
      </c>
      <c r="Q14" s="88" t="s">
        <v>38</v>
      </c>
      <c r="R14" s="103" t="s">
        <v>67</v>
      </c>
      <c r="S14" s="99" t="s">
        <v>5</v>
      </c>
      <c r="T14" s="99" t="s">
        <v>5</v>
      </c>
      <c r="U14" s="95" t="s">
        <v>66</v>
      </c>
      <c r="V14" s="96" t="s">
        <v>65</v>
      </c>
      <c r="Y14" s="78"/>
      <c r="Z14" s="78"/>
      <c r="AA14" s="90"/>
      <c r="AB14" s="100"/>
      <c r="AC14" s="101"/>
      <c r="AD14" s="98"/>
      <c r="AE14" s="98"/>
      <c r="AF14" s="98"/>
      <c r="AG14" s="102"/>
      <c r="AH14" s="98"/>
      <c r="AI14" s="90"/>
      <c r="AJ14" s="90"/>
    </row>
    <row r="15" spans="1:36" ht="33.75" customHeight="1" thickBot="1" x14ac:dyDescent="0.25">
      <c r="A15" s="91"/>
      <c r="B15" s="92"/>
      <c r="C15" s="93" t="str">
        <f>+'3 PROBABIL E IMPACTO INHERENTE'!F15</f>
        <v/>
      </c>
      <c r="D15" s="93" t="str">
        <f>+'3 PROBABIL E IMPACTO INHERENTE'!N15</f>
        <v/>
      </c>
      <c r="E15" s="92" t="str">
        <f t="shared" si="0"/>
        <v/>
      </c>
      <c r="F15" s="94"/>
      <c r="G15" s="385"/>
      <c r="H15" s="104" t="s">
        <v>36</v>
      </c>
      <c r="I15" s="105"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5"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v>
      </c>
      <c r="K15" s="106"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7"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8"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4"/>
      <c r="O15" s="383"/>
      <c r="P15" s="109">
        <v>0.2</v>
      </c>
      <c r="Q15" s="110" t="s">
        <v>36</v>
      </c>
      <c r="R15" s="105" t="s">
        <v>67</v>
      </c>
      <c r="S15" s="105" t="s">
        <v>67</v>
      </c>
      <c r="T15" s="106" t="s">
        <v>5</v>
      </c>
      <c r="U15" s="107" t="s">
        <v>66</v>
      </c>
      <c r="V15" s="108" t="s">
        <v>65</v>
      </c>
      <c r="Y15" s="78"/>
      <c r="Z15" s="78"/>
      <c r="AA15" s="90"/>
      <c r="AB15" s="100"/>
      <c r="AC15" s="101"/>
      <c r="AD15" s="98"/>
      <c r="AE15" s="98"/>
      <c r="AF15" s="98"/>
      <c r="AG15" s="111"/>
      <c r="AH15" s="98"/>
      <c r="AI15" s="90"/>
      <c r="AJ15" s="90"/>
    </row>
    <row r="16" spans="1:36" ht="14.45" customHeight="1" x14ac:dyDescent="0.25">
      <c r="B16" s="74"/>
      <c r="D16" s="74"/>
      <c r="E16" s="74"/>
      <c r="F16" s="74"/>
      <c r="G16" s="74"/>
      <c r="H16" s="74"/>
      <c r="I16" s="74"/>
      <c r="J16" s="74"/>
      <c r="K16" s="74"/>
      <c r="L16" s="74"/>
      <c r="M16" s="74"/>
      <c r="N16" s="74"/>
      <c r="Y16" s="79"/>
      <c r="Z16" s="79"/>
      <c r="AA16" s="79"/>
      <c r="AB16" s="79"/>
      <c r="AC16" s="79"/>
      <c r="AD16" s="74"/>
      <c r="AE16" s="74"/>
      <c r="AF16" s="74"/>
      <c r="AG16" s="74"/>
      <c r="AH16" s="74"/>
    </row>
    <row r="17" spans="2:34" ht="39" customHeight="1" x14ac:dyDescent="0.25">
      <c r="B17" s="74"/>
      <c r="D17" s="74"/>
      <c r="E17" s="74"/>
      <c r="F17" s="74"/>
      <c r="G17" s="74"/>
      <c r="H17" s="74"/>
      <c r="I17" s="74"/>
      <c r="J17" s="74"/>
      <c r="K17" s="74"/>
      <c r="L17" s="74"/>
      <c r="M17" s="74"/>
      <c r="N17" s="74"/>
      <c r="Y17" s="79"/>
      <c r="Z17" s="79"/>
      <c r="AA17" s="79"/>
      <c r="AB17" s="79"/>
      <c r="AC17" s="79"/>
      <c r="AD17" s="74"/>
      <c r="AE17" s="74"/>
      <c r="AF17" s="74"/>
      <c r="AG17" s="74"/>
      <c r="AH17" s="74"/>
    </row>
    <row r="18" spans="2:34" ht="19.5" customHeight="1" x14ac:dyDescent="0.25">
      <c r="B18" s="74"/>
      <c r="D18" s="74"/>
      <c r="E18" s="74"/>
      <c r="F18" s="74"/>
      <c r="G18" s="74"/>
      <c r="H18" s="74"/>
      <c r="I18" s="74"/>
      <c r="J18" s="74"/>
      <c r="K18" s="74"/>
      <c r="L18" s="74"/>
      <c r="M18" s="74"/>
      <c r="N18" s="74"/>
      <c r="Y18" s="79"/>
      <c r="Z18" s="79"/>
      <c r="AA18" s="79"/>
      <c r="AB18" s="79"/>
      <c r="AC18" s="79"/>
      <c r="AD18" s="74"/>
      <c r="AE18" s="74"/>
      <c r="AF18" s="74"/>
      <c r="AG18" s="74"/>
      <c r="AH18" s="74"/>
    </row>
    <row r="19" spans="2:34" ht="19.5" customHeight="1" x14ac:dyDescent="0.25">
      <c r="B19" s="74"/>
      <c r="D19" s="74"/>
      <c r="E19" s="74"/>
      <c r="F19" s="74"/>
      <c r="G19" s="74"/>
      <c r="H19" s="74"/>
      <c r="I19" s="74"/>
      <c r="J19" s="74"/>
      <c r="K19" s="74"/>
      <c r="L19" s="74"/>
      <c r="M19" s="74"/>
      <c r="N19" s="74"/>
      <c r="Y19" s="79"/>
      <c r="Z19" s="79"/>
      <c r="AA19" s="79"/>
      <c r="AB19" s="79"/>
      <c r="AC19" s="79"/>
      <c r="AD19" s="74"/>
      <c r="AE19" s="74"/>
      <c r="AF19" s="74"/>
      <c r="AG19" s="74"/>
      <c r="AH19" s="74"/>
    </row>
    <row r="20" spans="2:34" ht="19.5" customHeight="1" x14ac:dyDescent="0.25">
      <c r="B20" s="74"/>
      <c r="D20" s="74"/>
      <c r="E20" s="74"/>
      <c r="F20" s="74"/>
      <c r="G20" s="74"/>
      <c r="H20" s="74"/>
      <c r="I20" s="74"/>
      <c r="J20" s="74"/>
      <c r="K20" s="74"/>
      <c r="L20" s="74"/>
      <c r="M20" s="74"/>
      <c r="N20" s="74"/>
      <c r="Y20" s="79"/>
      <c r="Z20" s="79"/>
      <c r="AA20" s="79"/>
      <c r="AB20" s="79"/>
      <c r="AC20" s="79"/>
      <c r="AD20" s="74"/>
      <c r="AE20" s="74"/>
      <c r="AF20" s="74"/>
      <c r="AG20" s="74"/>
      <c r="AH20" s="74"/>
    </row>
    <row r="21" spans="2:34" ht="19.5" customHeight="1" x14ac:dyDescent="0.25">
      <c r="B21" s="74"/>
      <c r="D21" s="74"/>
      <c r="E21" s="74"/>
      <c r="F21" s="74"/>
      <c r="G21" s="74"/>
      <c r="H21" s="74"/>
      <c r="I21" s="74"/>
      <c r="J21" s="74"/>
      <c r="K21" s="74"/>
      <c r="L21" s="74"/>
      <c r="M21" s="74"/>
      <c r="N21" s="74"/>
      <c r="Y21" s="79"/>
      <c r="Z21" s="79"/>
      <c r="AA21" s="79"/>
      <c r="AB21" s="79"/>
      <c r="AC21" s="79"/>
      <c r="AD21" s="74"/>
      <c r="AE21" s="74"/>
      <c r="AF21" s="74"/>
      <c r="AG21" s="74"/>
      <c r="AH21" s="74"/>
    </row>
    <row r="22" spans="2:34" ht="19.5" customHeight="1" x14ac:dyDescent="0.25">
      <c r="B22" s="74"/>
      <c r="D22" s="74"/>
      <c r="E22" s="74"/>
      <c r="F22" s="74"/>
      <c r="G22" s="74"/>
      <c r="H22" s="74"/>
      <c r="I22" s="74"/>
      <c r="J22" s="74"/>
      <c r="K22" s="74"/>
      <c r="L22" s="74"/>
      <c r="M22" s="74"/>
      <c r="N22" s="74"/>
      <c r="Y22" s="79"/>
      <c r="Z22" s="79"/>
      <c r="AA22" s="79"/>
      <c r="AB22" s="79"/>
      <c r="AC22" s="79"/>
      <c r="AD22" s="74"/>
      <c r="AE22" s="74"/>
      <c r="AF22" s="74"/>
      <c r="AG22" s="74"/>
      <c r="AH22" s="74"/>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15">
    <cfRule type="cellIs" dxfId="92" priority="6" operator="equal">
      <formula>$Q$15</formula>
    </cfRule>
    <cfRule type="cellIs" dxfId="91" priority="7" operator="equal">
      <formula>$Q$14</formula>
    </cfRule>
    <cfRule type="cellIs" dxfId="90" priority="8" operator="equal">
      <formula>$Q$13</formula>
    </cfRule>
    <cfRule type="cellIs" dxfId="89" priority="9" operator="equal">
      <formula>$Q$12</formula>
    </cfRule>
    <cfRule type="cellIs" dxfId="88" priority="10" operator="equal">
      <formula>$Q$11</formula>
    </cfRule>
  </conditionalFormatting>
  <conditionalFormatting sqref="D11:D15">
    <cfRule type="cellIs" dxfId="87" priority="1" operator="equal">
      <formula>$R$10</formula>
    </cfRule>
    <cfRule type="cellIs" dxfId="86" priority="2" operator="equal">
      <formula>$S$10</formula>
    </cfRule>
    <cfRule type="cellIs" dxfId="85" priority="3" operator="equal">
      <formula>$T$10</formula>
    </cfRule>
    <cfRule type="cellIs" dxfId="84" priority="4" operator="equal">
      <formula>$U$10</formula>
    </cfRule>
    <cfRule type="cellIs" dxfId="83" priority="5" operator="equal">
      <formula>$V$10</formula>
    </cfRule>
  </conditionalFormatting>
  <conditionalFormatting sqref="E11:E15">
    <cfRule type="cellIs" dxfId="82" priority="279" operator="equal">
      <formula>#REF!</formula>
    </cfRule>
    <cfRule type="cellIs" dxfId="81" priority="280" operator="equal">
      <formula>#REF!</formula>
    </cfRule>
    <cfRule type="cellIs" dxfId="80" priority="281" operator="equal">
      <formula>#REF!</formula>
    </cfRule>
    <cfRule type="cellIs" dxfId="79" priority="282" operator="equal">
      <formula>#REF!</formula>
    </cfRule>
  </conditionalFormatting>
  <dataValidations disablePrompts="1" count="3">
    <dataValidation type="list" allowBlank="1" showInputMessage="1" showErrorMessage="1" sqref="JB11:JH15">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26"/>
  <sheetViews>
    <sheetView showGridLines="0" zoomScale="37" zoomScaleNormal="37" zoomScaleSheetLayoutView="57" workbookViewId="0">
      <pane xSplit="1" ySplit="10" topLeftCell="B11" activePane="bottomRight" state="frozen"/>
      <selection pane="topRight" activeCell="B1" sqref="B1"/>
      <selection pane="bottomLeft" activeCell="A7" sqref="A7"/>
      <selection pane="bottomRight" activeCell="S15" sqref="S15"/>
    </sheetView>
  </sheetViews>
  <sheetFormatPr baseColWidth="10" defaultColWidth="11.42578125" defaultRowHeight="14.25" x14ac:dyDescent="0.25"/>
  <cols>
    <col min="1" max="1" width="16.85546875" style="48" customWidth="1" collapsed="1"/>
    <col min="2" max="2" width="29.140625" style="48" customWidth="1" collapsed="1"/>
    <col min="3" max="3" width="19.42578125" style="48" customWidth="1" collapsed="1"/>
    <col min="4" max="4" width="11.5703125" style="48" customWidth="1" collapsed="1"/>
    <col min="5" max="5" width="10.140625" style="48" customWidth="1" collapsed="1"/>
    <col min="6" max="6" width="17.5703125" style="48" customWidth="1" collapsed="1"/>
    <col min="7" max="7" width="25" style="48" customWidth="1" collapsed="1"/>
    <col min="8" max="8" width="21.85546875" style="48" customWidth="1" collapsed="1"/>
    <col min="9" max="9" width="25.85546875" style="48" customWidth="1" collapsed="1"/>
    <col min="10" max="10" width="15.42578125" style="48" customWidth="1" collapsed="1"/>
    <col min="11" max="11" width="12.140625" style="55" customWidth="1" collapsed="1"/>
    <col min="12" max="12" width="17.28515625" style="55" customWidth="1" collapsed="1"/>
    <col min="13" max="13" width="17.42578125" style="48" customWidth="1" collapsed="1"/>
    <col min="14" max="14" width="12.140625" style="55" customWidth="1" collapsed="1"/>
    <col min="15" max="15" width="17" style="55" customWidth="1" collapsed="1"/>
    <col min="16" max="16" width="18.5703125" style="55" customWidth="1" collapsed="1"/>
    <col min="17" max="17" width="22.140625" style="55" customWidth="1" collapsed="1"/>
    <col min="18" max="18" width="17.7109375" style="270" customWidth="1" collapsed="1"/>
    <col min="19" max="19" width="21.42578125" style="270" customWidth="1" collapsed="1"/>
    <col min="20" max="20" width="20.28515625" style="270" customWidth="1" collapsed="1"/>
    <col min="21" max="21" width="14.42578125" style="175" customWidth="1" collapsed="1"/>
    <col min="22" max="22" width="14.5703125" style="175" customWidth="1" collapsed="1"/>
    <col min="23" max="23" width="11.42578125" style="48" collapsed="1"/>
    <col min="24" max="24" width="21.7109375" style="10" customWidth="1" collapsed="1"/>
    <col min="25" max="25" width="15.140625" style="10" customWidth="1" collapsed="1"/>
    <col min="26" max="26" width="13.140625" style="10" customWidth="1" collapsed="1"/>
    <col min="27" max="16384" width="11.42578125" style="48" collapsed="1"/>
  </cols>
  <sheetData>
    <row r="1" spans="1:26" ht="18" customHeight="1" x14ac:dyDescent="0.25">
      <c r="A1" s="407"/>
      <c r="B1" s="375" t="str">
        <f>+'2 CONTEXTO E IDENTIFICACIÓN'!B1</f>
        <v>MAPA RIESGOS OPERATIVOS  POR PROCESOS</v>
      </c>
      <c r="C1" s="375"/>
      <c r="D1" s="375"/>
      <c r="E1" s="375"/>
      <c r="F1" s="375"/>
      <c r="G1" s="375"/>
      <c r="H1" s="375"/>
      <c r="I1" s="375"/>
      <c r="J1" s="375"/>
      <c r="K1" s="375"/>
      <c r="L1" s="375"/>
      <c r="M1" s="375"/>
      <c r="N1" s="375"/>
      <c r="O1" s="375"/>
      <c r="P1" s="375"/>
      <c r="Q1" s="375"/>
      <c r="R1" s="375"/>
      <c r="S1" s="375"/>
      <c r="T1" s="375"/>
      <c r="U1" s="377" t="str">
        <f>+'2 CONTEXTO E IDENTIFICACIÓN'!I1</f>
        <v xml:space="preserve">Código: </v>
      </c>
      <c r="V1" s="377"/>
    </row>
    <row r="2" spans="1:26" ht="18" customHeight="1" x14ac:dyDescent="0.25">
      <c r="A2" s="407"/>
      <c r="B2" s="375"/>
      <c r="C2" s="375"/>
      <c r="D2" s="375"/>
      <c r="E2" s="375"/>
      <c r="F2" s="375"/>
      <c r="G2" s="375"/>
      <c r="H2" s="375"/>
      <c r="I2" s="375"/>
      <c r="J2" s="375"/>
      <c r="K2" s="375"/>
      <c r="L2" s="375"/>
      <c r="M2" s="375"/>
      <c r="N2" s="375"/>
      <c r="O2" s="375"/>
      <c r="P2" s="375"/>
      <c r="Q2" s="375"/>
      <c r="R2" s="375"/>
      <c r="S2" s="375"/>
      <c r="T2" s="375"/>
      <c r="U2" s="377" t="str">
        <f>+'2 CONTEXTO E IDENTIFICACIÓN'!I2</f>
        <v xml:space="preserve">Fecha: </v>
      </c>
      <c r="V2" s="377"/>
    </row>
    <row r="3" spans="1:26" s="45" customFormat="1" ht="18" customHeight="1" x14ac:dyDescent="0.25">
      <c r="A3" s="407"/>
      <c r="B3" s="375"/>
      <c r="C3" s="375"/>
      <c r="D3" s="375"/>
      <c r="E3" s="375"/>
      <c r="F3" s="375"/>
      <c r="G3" s="375"/>
      <c r="H3" s="375"/>
      <c r="I3" s="375"/>
      <c r="J3" s="375"/>
      <c r="K3" s="375"/>
      <c r="L3" s="375"/>
      <c r="M3" s="375"/>
      <c r="N3" s="375"/>
      <c r="O3" s="375"/>
      <c r="P3" s="375"/>
      <c r="Q3" s="375"/>
      <c r="R3" s="375"/>
      <c r="S3" s="375"/>
      <c r="T3" s="375"/>
      <c r="U3" s="377" t="str">
        <f>+'2 CONTEXTO E IDENTIFICACIÓN'!I3</f>
        <v>Versión: 001</v>
      </c>
      <c r="V3" s="377"/>
      <c r="W3" s="48"/>
      <c r="X3" s="10"/>
      <c r="Y3" s="10"/>
      <c r="Z3" s="10"/>
    </row>
    <row r="4" spans="1:26" s="45" customFormat="1" ht="18" customHeight="1" x14ac:dyDescent="0.2">
      <c r="A4" s="408"/>
      <c r="B4" s="375"/>
      <c r="C4" s="375"/>
      <c r="D4" s="375"/>
      <c r="E4" s="375"/>
      <c r="F4" s="375"/>
      <c r="G4" s="375"/>
      <c r="H4" s="375"/>
      <c r="I4" s="375"/>
      <c r="J4" s="375"/>
      <c r="K4" s="375"/>
      <c r="L4" s="375"/>
      <c r="M4" s="375"/>
      <c r="N4" s="375"/>
      <c r="O4" s="375"/>
      <c r="P4" s="375"/>
      <c r="Q4" s="375"/>
      <c r="R4" s="375"/>
      <c r="S4" s="375"/>
      <c r="T4" s="375"/>
      <c r="U4" s="377" t="str">
        <f>+'2 CONTEXTO E IDENTIFICACIÓN'!I4</f>
        <v>Página:</v>
      </c>
      <c r="V4" s="377"/>
      <c r="W4" s="48"/>
      <c r="X4" s="9"/>
      <c r="Y4" s="9"/>
      <c r="Z4" s="9"/>
    </row>
    <row r="5" spans="1:26" s="45" customFormat="1" ht="9" customHeight="1" x14ac:dyDescent="0.2">
      <c r="F5" s="50"/>
      <c r="G5" s="49"/>
      <c r="H5" s="50"/>
      <c r="I5" s="50"/>
      <c r="J5" s="50"/>
      <c r="K5" s="50"/>
      <c r="L5" s="50"/>
      <c r="M5" s="49"/>
      <c r="N5" s="50"/>
      <c r="O5" s="50"/>
      <c r="P5" s="50"/>
      <c r="Q5" s="50"/>
      <c r="R5" s="263"/>
      <c r="S5" s="47"/>
      <c r="T5" s="266"/>
      <c r="U5" s="175"/>
      <c r="V5" s="262"/>
      <c r="W5" s="48"/>
      <c r="X5" s="9"/>
      <c r="Y5" s="9"/>
      <c r="Z5" s="9"/>
    </row>
    <row r="6" spans="1:26" s="460" customFormat="1" ht="30.75" customHeight="1" thickBot="1" x14ac:dyDescent="0.3">
      <c r="A6" s="19" t="s">
        <v>135</v>
      </c>
      <c r="B6" s="458" t="str">
        <f>+IF('2 CONTEXTO E IDENTIFICACIÓN'!$B$6="","",'2 CONTEXTO E IDENTIFICACIÓN'!$B$6)</f>
        <v xml:space="preserve">Proceso Jurídico  </v>
      </c>
      <c r="C6" s="458"/>
      <c r="D6" s="458"/>
      <c r="E6" s="458"/>
      <c r="F6" s="458"/>
      <c r="G6" s="458"/>
      <c r="H6" s="458"/>
      <c r="I6" s="458"/>
      <c r="J6" s="458"/>
      <c r="K6" s="458"/>
      <c r="L6" s="458"/>
      <c r="M6" s="458"/>
      <c r="N6" s="458"/>
      <c r="O6" s="458"/>
      <c r="P6" s="458"/>
      <c r="Q6" s="458"/>
      <c r="R6" s="458"/>
      <c r="S6" s="458"/>
      <c r="T6" s="458"/>
      <c r="U6" s="458"/>
      <c r="V6" s="458"/>
      <c r="W6" s="459"/>
      <c r="X6" s="161"/>
      <c r="Y6" s="161"/>
      <c r="Z6" s="161"/>
    </row>
    <row r="7" spans="1:26" s="51" customFormat="1" ht="16.5" customHeight="1" x14ac:dyDescent="0.25">
      <c r="A7" s="74"/>
      <c r="B7" s="74"/>
      <c r="C7" s="74"/>
      <c r="D7" s="74"/>
      <c r="E7" s="74" t="s">
        <v>26</v>
      </c>
      <c r="F7" s="272" t="s">
        <v>27</v>
      </c>
      <c r="G7" s="74"/>
      <c r="H7" s="74"/>
      <c r="I7" s="74"/>
      <c r="J7" s="79"/>
      <c r="K7" s="79"/>
      <c r="L7" s="79"/>
      <c r="M7" s="79"/>
      <c r="N7" s="79"/>
      <c r="O7" s="79"/>
      <c r="P7" s="79"/>
      <c r="Q7" s="79"/>
      <c r="R7" s="398" t="s">
        <v>179</v>
      </c>
      <c r="S7" s="398" t="s">
        <v>180</v>
      </c>
      <c r="T7" s="398" t="s">
        <v>181</v>
      </c>
      <c r="U7" s="200"/>
      <c r="V7" s="200"/>
      <c r="W7" s="48"/>
      <c r="X7" s="361" t="s">
        <v>242</v>
      </c>
      <c r="Y7" s="362"/>
      <c r="Z7" s="363"/>
    </row>
    <row r="8" spans="1:26" s="51" customFormat="1" ht="16.5" customHeight="1" x14ac:dyDescent="0.25">
      <c r="A8" s="199"/>
      <c r="B8" s="198"/>
      <c r="C8" s="198"/>
      <c r="D8" s="200"/>
      <c r="E8" s="74"/>
      <c r="F8" s="74"/>
      <c r="G8" s="74"/>
      <c r="H8" s="74"/>
      <c r="I8" s="74"/>
      <c r="J8" s="381" t="s">
        <v>91</v>
      </c>
      <c r="K8" s="381"/>
      <c r="L8" s="381"/>
      <c r="M8" s="381"/>
      <c r="N8" s="381"/>
      <c r="O8" s="381"/>
      <c r="P8" s="381"/>
      <c r="Q8" s="381"/>
      <c r="R8" s="398"/>
      <c r="S8" s="398"/>
      <c r="T8" s="398"/>
      <c r="U8" s="200"/>
      <c r="V8" s="200"/>
      <c r="W8" s="48"/>
      <c r="X8" s="25" t="s">
        <v>33</v>
      </c>
      <c r="Y8" s="26" t="s">
        <v>243</v>
      </c>
      <c r="Z8" s="27" t="s">
        <v>244</v>
      </c>
    </row>
    <row r="9" spans="1:26" ht="42.75" customHeight="1" x14ac:dyDescent="0.25">
      <c r="A9" s="356" t="s">
        <v>175</v>
      </c>
      <c r="B9" s="356" t="s">
        <v>174</v>
      </c>
      <c r="C9" s="356" t="s">
        <v>95</v>
      </c>
      <c r="D9" s="356" t="s">
        <v>96</v>
      </c>
      <c r="E9" s="400" t="s">
        <v>92</v>
      </c>
      <c r="F9" s="405" t="s">
        <v>153</v>
      </c>
      <c r="G9" s="406"/>
      <c r="H9" s="400"/>
      <c r="I9" s="273"/>
      <c r="J9" s="402" t="s">
        <v>86</v>
      </c>
      <c r="K9" s="403"/>
      <c r="L9" s="403"/>
      <c r="M9" s="403"/>
      <c r="N9" s="404"/>
      <c r="O9" s="402" t="s">
        <v>90</v>
      </c>
      <c r="P9" s="403"/>
      <c r="Q9" s="404"/>
      <c r="R9" s="399"/>
      <c r="S9" s="399"/>
      <c r="T9" s="399"/>
      <c r="U9" s="200"/>
      <c r="V9" s="200"/>
      <c r="X9" s="30" t="s">
        <v>36</v>
      </c>
      <c r="Y9" s="33">
        <v>0.01</v>
      </c>
      <c r="Z9" s="32">
        <v>0.2</v>
      </c>
    </row>
    <row r="10" spans="1:26" s="44" customFormat="1" ht="60.75" thickBot="1" x14ac:dyDescent="0.3">
      <c r="A10" s="391"/>
      <c r="B10" s="391"/>
      <c r="C10" s="391"/>
      <c r="D10" s="391"/>
      <c r="E10" s="401"/>
      <c r="F10" s="274" t="s">
        <v>245</v>
      </c>
      <c r="G10" s="275" t="s">
        <v>154</v>
      </c>
      <c r="H10" s="275" t="s">
        <v>155</v>
      </c>
      <c r="I10" s="275" t="s">
        <v>239</v>
      </c>
      <c r="J10" s="274" t="s">
        <v>71</v>
      </c>
      <c r="K10" s="276" t="s">
        <v>72</v>
      </c>
      <c r="L10" s="276" t="s">
        <v>94</v>
      </c>
      <c r="M10" s="274" t="s">
        <v>73</v>
      </c>
      <c r="N10" s="276" t="s">
        <v>74</v>
      </c>
      <c r="O10" s="276" t="s">
        <v>78</v>
      </c>
      <c r="P10" s="276" t="s">
        <v>3</v>
      </c>
      <c r="Q10" s="276" t="s">
        <v>83</v>
      </c>
      <c r="R10" s="276" t="s">
        <v>93</v>
      </c>
      <c r="S10" s="276" t="s">
        <v>97</v>
      </c>
      <c r="T10" s="277" t="s">
        <v>10</v>
      </c>
      <c r="U10" s="276" t="s">
        <v>240</v>
      </c>
      <c r="V10" s="276" t="s">
        <v>241</v>
      </c>
      <c r="X10" s="35" t="s">
        <v>38</v>
      </c>
      <c r="Y10" s="33">
        <v>0.21</v>
      </c>
      <c r="Z10" s="32">
        <v>0.4</v>
      </c>
    </row>
    <row r="11" spans="1:26" ht="133.5" customHeight="1" thickBot="1" x14ac:dyDescent="0.3">
      <c r="A11" s="409" t="str">
        <f>'2 CONTEXTO E IDENTIFICACIÓN'!A11</f>
        <v>R1</v>
      </c>
      <c r="B11" s="414" t="str">
        <f>+'2 CONTEXTO E IDENTIFICACIÓN'!E11</f>
        <v>Posibilidad de pérdida Económica y Reputacional por emisión de conceptos juridicos erroneos debido a capacitación insuficiente en actualización normativa</v>
      </c>
      <c r="C11" s="392">
        <f>+'3 PROBABIL E IMPACTO INHERENTE'!E11</f>
        <v>0.4</v>
      </c>
      <c r="D11" s="395">
        <f>+'3 PROBABIL E IMPACTO INHERENTE'!M11</f>
        <v>0.6</v>
      </c>
      <c r="E11" s="56">
        <v>1</v>
      </c>
      <c r="F11" s="59" t="s">
        <v>261</v>
      </c>
      <c r="G11" s="59" t="s">
        <v>263</v>
      </c>
      <c r="H11" s="59" t="s">
        <v>262</v>
      </c>
      <c r="I11" s="292" t="str">
        <f>+CONCATENATE(F11," ",G11," ",H11)</f>
        <v>Proceso de jurídica  Revisa permanentemente y actualiza la normatividad que se requiera para cada una de las actividades que hacen parte del proceso  cada vez que se requiera</v>
      </c>
      <c r="J11" s="5" t="s">
        <v>87</v>
      </c>
      <c r="K11" s="52">
        <f>+IF(J11='11 FORMULAS'!$E$4,'11 FORMULAS'!$F$4,IF(J11='11 FORMULAS'!$E$5,'11 FORMULAS'!$F$5,IF(J11='11 FORMULAS'!$E$6,'11 FORMULAS'!$F$6,"")))</f>
        <v>0.25</v>
      </c>
      <c r="L11" s="52" t="str">
        <f>+IF(OR(J11='11 FORMULAS'!$O$4,J11='11 FORMULAS'!$O$5),'11 FORMULAS'!$P$5,IF(J11='11 FORMULAS'!$O$6,'11 FORMULAS'!$P$6,""))</f>
        <v>Probabilidad</v>
      </c>
      <c r="M11" s="5" t="s">
        <v>76</v>
      </c>
      <c r="N11" s="52">
        <f>+IF(M11='11 FORMULAS'!$H$4,'11 FORMULAS'!$I$4,IF(M11='11 FORMULAS'!$H$5,'11 FORMULAS'!$I$5,""))</f>
        <v>0.15</v>
      </c>
      <c r="O11" s="6" t="s">
        <v>80</v>
      </c>
      <c r="P11" s="6" t="s">
        <v>82</v>
      </c>
      <c r="Q11" s="6" t="s">
        <v>85</v>
      </c>
      <c r="R11" s="267">
        <f>+IFERROR(K11+N11,"")</f>
        <v>0.4</v>
      </c>
      <c r="S11" s="267">
        <f>IF(L11='11 FORMULAS'!$P$5,C11-(C11*R11),C11)</f>
        <v>0.24</v>
      </c>
      <c r="T11" s="267">
        <f>IF(L11='11 FORMULAS'!$P$6,D11-(D11*R11),D11)</f>
        <v>0.6</v>
      </c>
      <c r="U11" s="415">
        <f>+IF(S14="","",S14)</f>
        <v>0.24</v>
      </c>
      <c r="V11" s="418">
        <f>+IF(T14="","",T14)</f>
        <v>0.6</v>
      </c>
      <c r="X11" s="38" t="s">
        <v>40</v>
      </c>
      <c r="Y11" s="33">
        <v>0.41</v>
      </c>
      <c r="Z11" s="32">
        <v>0.6</v>
      </c>
    </row>
    <row r="12" spans="1:26" hidden="1" x14ac:dyDescent="0.25">
      <c r="A12" s="410"/>
      <c r="B12" s="412"/>
      <c r="C12" s="393"/>
      <c r="D12" s="396"/>
      <c r="E12" s="57">
        <v>2</v>
      </c>
      <c r="F12" s="192"/>
      <c r="G12" s="192"/>
      <c r="H12" s="192"/>
      <c r="I12" s="294" t="str">
        <f>+CONCATENATE(F12," ",G12," ",H12)</f>
        <v xml:space="preserve">  </v>
      </c>
      <c r="J12" s="1"/>
      <c r="K12" s="53" t="str">
        <f>+IF(J12='11 FORMULAS'!$E$4,'11 FORMULAS'!$F$4,IF(J12='11 FORMULAS'!$E$5,'11 FORMULAS'!$F$5,IF(J12='11 FORMULAS'!$E$6,'11 FORMULAS'!$F$6,"")))</f>
        <v/>
      </c>
      <c r="L12" s="53" t="str">
        <f>+IF(OR(J12='11 FORMULAS'!$O$4,J12='11 FORMULAS'!$O$5),'11 FORMULAS'!$P$5,IF(J12='11 FORMULAS'!$O$6,'11 FORMULAS'!$P$6,""))</f>
        <v/>
      </c>
      <c r="M12" s="1"/>
      <c r="N12" s="53" t="str">
        <f>+IF(M12='11 FORMULAS'!$H$4,'11 FORMULAS'!$I$4,IF(M12='11 FORMULAS'!$H$5,'11 FORMULAS'!$I$5,""))</f>
        <v/>
      </c>
      <c r="O12" s="4"/>
      <c r="P12" s="4"/>
      <c r="Q12" s="4"/>
      <c r="R12" s="268" t="str">
        <f t="shared" ref="R12:R14" si="0">+IFERROR(K12+N12,"")</f>
        <v/>
      </c>
      <c r="S12" s="268">
        <f>IF(L12='11 FORMULAS'!$P$5,S11-(S11*R12),S11)</f>
        <v>0.24</v>
      </c>
      <c r="T12" s="268">
        <f>IF(L12='11 FORMULAS'!$P$6,T11-(T11*R12),T11)</f>
        <v>0.6</v>
      </c>
      <c r="U12" s="416"/>
      <c r="V12" s="419"/>
    </row>
    <row r="13" spans="1:26" ht="41.25" hidden="1" customHeight="1" x14ac:dyDescent="0.25">
      <c r="A13" s="410"/>
      <c r="B13" s="412"/>
      <c r="C13" s="393"/>
      <c r="D13" s="396"/>
      <c r="E13" s="57">
        <v>3</v>
      </c>
      <c r="F13" s="192"/>
      <c r="G13" s="192"/>
      <c r="H13" s="192"/>
      <c r="I13" s="260" t="str">
        <f t="shared" ref="I13:I26" si="1">+CONCATENATE(F13," ",G13," ",H13)</f>
        <v xml:space="preserve">  </v>
      </c>
      <c r="J13" s="1"/>
      <c r="K13" s="53" t="str">
        <f>+IF(J13='11 FORMULAS'!$E$4,'11 FORMULAS'!$F$4,IF(J13='11 FORMULAS'!$E$5,'11 FORMULAS'!$F$5,IF(J13='11 FORMULAS'!$E$6,'11 FORMULAS'!$F$6,"")))</f>
        <v/>
      </c>
      <c r="L13" s="53" t="str">
        <f>+IF(OR(J13='11 FORMULAS'!$O$4,J13='11 FORMULAS'!$O$5),'11 FORMULAS'!$P$5,IF(J13='11 FORMULAS'!$O$6,'11 FORMULAS'!$P$6,""))</f>
        <v/>
      </c>
      <c r="M13" s="1"/>
      <c r="N13" s="53" t="str">
        <f>+IF(M13='11 FORMULAS'!$H$4,'11 FORMULAS'!$I$4,IF(M13='11 FORMULAS'!$H$5,'11 FORMULAS'!$I$5,""))</f>
        <v/>
      </c>
      <c r="O13" s="4"/>
      <c r="P13" s="4"/>
      <c r="Q13" s="4"/>
      <c r="R13" s="268" t="str">
        <f>+IFERROR(K13+N13,"")</f>
        <v/>
      </c>
      <c r="S13" s="268">
        <f>IF(L13='11 FORMULAS'!$P$5,S12-(S12*R13),S12)</f>
        <v>0.24</v>
      </c>
      <c r="T13" s="268">
        <f>IF(L13='11 FORMULAS'!$P$6,T12-(T12*R13),T12)</f>
        <v>0.6</v>
      </c>
      <c r="U13" s="416"/>
      <c r="V13" s="419"/>
    </row>
    <row r="14" spans="1:26" ht="41.25" hidden="1" customHeight="1" thickBot="1" x14ac:dyDescent="0.3">
      <c r="A14" s="411"/>
      <c r="B14" s="413"/>
      <c r="C14" s="394"/>
      <c r="D14" s="397"/>
      <c r="E14" s="58">
        <v>4</v>
      </c>
      <c r="F14" s="193"/>
      <c r="G14" s="193"/>
      <c r="H14" s="193"/>
      <c r="I14" s="261" t="str">
        <f t="shared" si="1"/>
        <v xml:space="preserve">  </v>
      </c>
      <c r="J14" s="7"/>
      <c r="K14" s="54" t="str">
        <f>+IF(J14='11 FORMULAS'!$E$4,'11 FORMULAS'!$F$4,IF(J14='11 FORMULAS'!$E$5,'11 FORMULAS'!$F$5,IF(J14='11 FORMULAS'!$E$6,'11 FORMULAS'!$F$6,"")))</f>
        <v/>
      </c>
      <c r="L14" s="54" t="str">
        <f>+IF(OR(J14='11 FORMULAS'!$O$4,J14='11 FORMULAS'!$O$5),'11 FORMULAS'!$P$5,IF(J14='11 FORMULAS'!$O$6,'11 FORMULAS'!$P$6,""))</f>
        <v/>
      </c>
      <c r="M14" s="7"/>
      <c r="N14" s="54" t="str">
        <f>+IF(M14='11 FORMULAS'!$H$4,'11 FORMULAS'!$I$4,IF(M14='11 FORMULAS'!$H$5,'11 FORMULAS'!$I$5,""))</f>
        <v/>
      </c>
      <c r="O14" s="8"/>
      <c r="P14" s="8"/>
      <c r="Q14" s="8"/>
      <c r="R14" s="269" t="str">
        <f t="shared" si="0"/>
        <v/>
      </c>
      <c r="S14" s="269">
        <f>IF(L14='11 FORMULAS'!$P$5,S13-(S13*R14),S13)</f>
        <v>0.24</v>
      </c>
      <c r="T14" s="269">
        <f>IF(L14='11 FORMULAS'!$P$6,T13-(T13*R14),T13)</f>
        <v>0.6</v>
      </c>
      <c r="U14" s="417"/>
      <c r="V14" s="420"/>
    </row>
    <row r="15" spans="1:26" ht="174" customHeight="1" thickBot="1" x14ac:dyDescent="0.3">
      <c r="A15" s="409" t="str">
        <f>'2 CONTEXTO E IDENTIFICACIÓN'!A12</f>
        <v>R2</v>
      </c>
      <c r="B15" s="414" t="str">
        <f>+'2 CONTEXTO E IDENTIFICACIÓN'!E12</f>
        <v>Posibilidad de pérdida Económica y Reputacional por celebración de contratos sin cumplir los requisitos legales debido a revisión deficiente de los procesos y una indebida aplicación de la normatividad que regula la materia</v>
      </c>
      <c r="C15" s="392">
        <f>+'3 PROBABIL E IMPACTO INHERENTE'!E12</f>
        <v>0.6</v>
      </c>
      <c r="D15" s="395">
        <f>+'3 PROBABIL E IMPACTO INHERENTE'!M12</f>
        <v>0.8</v>
      </c>
      <c r="E15" s="56">
        <v>1</v>
      </c>
      <c r="F15" s="59" t="s">
        <v>261</v>
      </c>
      <c r="G15" s="59" t="s">
        <v>266</v>
      </c>
      <c r="H15" s="59" t="s">
        <v>267</v>
      </c>
      <c r="I15" s="292" t="str">
        <f>+CONCATENATE(F15," ",G15," ",H15)</f>
        <v>Proceso de jurídica  establece filtros en la etapa precontractual para los procedimientos de los procesos de selección con el fin de validar el cumplimieno de los requisitos contractuales  en cada uno de ellos</v>
      </c>
      <c r="J15" s="5" t="s">
        <v>87</v>
      </c>
      <c r="K15" s="52">
        <f>+IF(J15='11 FORMULAS'!$E$4,'11 FORMULAS'!$F$4,IF(J15='11 FORMULAS'!$E$5,'11 FORMULAS'!$F$5,IF(J15='11 FORMULAS'!$E$6,'11 FORMULAS'!$F$6,"")))</f>
        <v>0.25</v>
      </c>
      <c r="L15" s="52" t="str">
        <f>+IF(OR(J15='11 FORMULAS'!$O$4,J15='11 FORMULAS'!$O$5),'11 FORMULAS'!$P$5,IF(J15='11 FORMULAS'!$O$6,'11 FORMULAS'!$P$6,""))</f>
        <v>Probabilidad</v>
      </c>
      <c r="M15" s="5" t="s">
        <v>76</v>
      </c>
      <c r="N15" s="52">
        <f>+IF(M15='11 FORMULAS'!$H$4,'11 FORMULAS'!$I$4,IF(M15='11 FORMULAS'!$H$5,'11 FORMULAS'!$I$5,""))</f>
        <v>0.15</v>
      </c>
      <c r="O15" s="6" t="s">
        <v>79</v>
      </c>
      <c r="P15" s="6" t="s">
        <v>82</v>
      </c>
      <c r="Q15" s="6" t="s">
        <v>84</v>
      </c>
      <c r="R15" s="267">
        <f>+IFERROR(K15+N15,"")</f>
        <v>0.4</v>
      </c>
      <c r="S15" s="267">
        <f>IF(L15='11 FORMULAS'!$P$5,C15-(C15*R15),C15)</f>
        <v>0.36</v>
      </c>
      <c r="T15" s="267">
        <f>IF(L15='11 FORMULAS'!$P$6,D15-(D15*R15),D15)</f>
        <v>0.8</v>
      </c>
      <c r="U15" s="415">
        <f>+IF(S18="","",S18)</f>
        <v>0.36</v>
      </c>
      <c r="V15" s="418">
        <f>+IF(T18="","",T18)</f>
        <v>0.8</v>
      </c>
      <c r="X15" s="39" t="s">
        <v>42</v>
      </c>
      <c r="Y15" s="33">
        <v>0.61</v>
      </c>
      <c r="Z15" s="32">
        <v>0.8</v>
      </c>
    </row>
    <row r="16" spans="1:26" ht="41.25" hidden="1" customHeight="1" x14ac:dyDescent="0.25">
      <c r="A16" s="410"/>
      <c r="B16" s="412"/>
      <c r="C16" s="393"/>
      <c r="D16" s="396"/>
      <c r="E16" s="57">
        <v>2</v>
      </c>
      <c r="F16" s="192"/>
      <c r="G16" s="192"/>
      <c r="H16" s="192"/>
      <c r="I16" s="260" t="str">
        <f t="shared" si="1"/>
        <v xml:space="preserve">  </v>
      </c>
      <c r="J16" s="1"/>
      <c r="K16" s="53" t="str">
        <f>+IF(J16='11 FORMULAS'!$E$4,'11 FORMULAS'!$F$4,IF(J16='11 FORMULAS'!$E$5,'11 FORMULAS'!$F$5,IF(J16='11 FORMULAS'!$E$6,'11 FORMULAS'!$F$6,"")))</f>
        <v/>
      </c>
      <c r="L16" s="53" t="str">
        <f>+IF(OR(J16='11 FORMULAS'!$O$4,J16='11 FORMULAS'!$O$5),'11 FORMULAS'!$P$5,IF(J16='11 FORMULAS'!$O$6,'11 FORMULAS'!$P$6,""))</f>
        <v/>
      </c>
      <c r="M16" s="1"/>
      <c r="N16" s="53" t="str">
        <f>+IF(M16='11 FORMULAS'!$H$4,'11 FORMULAS'!$I$4,IF(M16='11 FORMULAS'!$H$5,'11 FORMULAS'!$I$5,""))</f>
        <v/>
      </c>
      <c r="O16" s="4"/>
      <c r="P16" s="4"/>
      <c r="Q16" s="4"/>
      <c r="R16" s="268" t="str">
        <f t="shared" ref="R16" si="2">+IFERROR(K16+N16,"")</f>
        <v/>
      </c>
      <c r="S16" s="268">
        <f>IF(L16='11 FORMULAS'!$P$5,S15-(S15*R16),S15)</f>
        <v>0.36</v>
      </c>
      <c r="T16" s="268">
        <f>IF(L16='11 FORMULAS'!$P$6,T15-(T15*R16),T15)</f>
        <v>0.8</v>
      </c>
      <c r="U16" s="416"/>
      <c r="V16" s="419"/>
    </row>
    <row r="17" spans="1:26" ht="41.25" hidden="1" customHeight="1" thickBot="1" x14ac:dyDescent="0.3">
      <c r="A17" s="410"/>
      <c r="B17" s="412"/>
      <c r="C17" s="393"/>
      <c r="D17" s="396"/>
      <c r="E17" s="57">
        <v>3</v>
      </c>
      <c r="F17" s="192"/>
      <c r="G17" s="192"/>
      <c r="H17" s="192"/>
      <c r="I17" s="260" t="str">
        <f t="shared" si="1"/>
        <v xml:space="preserve">  </v>
      </c>
      <c r="J17" s="1"/>
      <c r="K17" s="53" t="str">
        <f>+IF(J17='11 FORMULAS'!$E$4,'11 FORMULAS'!$F$4,IF(J17='11 FORMULAS'!$E$5,'11 FORMULAS'!$F$5,IF(J17='11 FORMULAS'!$E$6,'11 FORMULAS'!$F$6,"")))</f>
        <v/>
      </c>
      <c r="L17" s="53" t="str">
        <f>+IF(OR(J17='11 FORMULAS'!$O$4,J17='11 FORMULAS'!$O$5),'11 FORMULAS'!$P$5,IF(J17='11 FORMULAS'!$O$6,'11 FORMULAS'!$P$6,""))</f>
        <v/>
      </c>
      <c r="M17" s="1"/>
      <c r="N17" s="53" t="str">
        <f>+IF(M17='11 FORMULAS'!$H$4,'11 FORMULAS'!$I$4,IF(M17='11 FORMULAS'!$H$5,'11 FORMULAS'!$I$5,""))</f>
        <v/>
      </c>
      <c r="O17" s="4"/>
      <c r="P17" s="4"/>
      <c r="Q17" s="4"/>
      <c r="R17" s="268" t="str">
        <f>+IFERROR(K17+N17,"")</f>
        <v/>
      </c>
      <c r="S17" s="268">
        <f>IF(L17='11 FORMULAS'!$P$5,S16-(S16*R17),S16)</f>
        <v>0.36</v>
      </c>
      <c r="T17" s="268">
        <f>IF(L17='11 FORMULAS'!$P$6,T16-(T16*R17),T16)</f>
        <v>0.8</v>
      </c>
      <c r="U17" s="416"/>
      <c r="V17" s="419"/>
      <c r="X17" s="41"/>
      <c r="Y17" s="42"/>
      <c r="Z17" s="43"/>
    </row>
    <row r="18" spans="1:26" ht="41.25" hidden="1" customHeight="1" thickBot="1" x14ac:dyDescent="0.3">
      <c r="A18" s="411"/>
      <c r="B18" s="413"/>
      <c r="C18" s="394"/>
      <c r="D18" s="397"/>
      <c r="E18" s="58">
        <v>4</v>
      </c>
      <c r="F18" s="193"/>
      <c r="G18" s="193"/>
      <c r="H18" s="193"/>
      <c r="I18" s="261" t="str">
        <f t="shared" si="1"/>
        <v xml:space="preserve">  </v>
      </c>
      <c r="J18" s="7"/>
      <c r="K18" s="54" t="str">
        <f>+IF(J18='11 FORMULAS'!$E$4,'11 FORMULAS'!$F$4,IF(J18='11 FORMULAS'!$E$5,'11 FORMULAS'!$F$5,IF(J18='11 FORMULAS'!$E$6,'11 FORMULAS'!$F$6,"")))</f>
        <v/>
      </c>
      <c r="L18" s="54" t="str">
        <f>+IF(OR(J18='11 FORMULAS'!$O$4,J18='11 FORMULAS'!$O$5),'11 FORMULAS'!$P$5,IF(J18='11 FORMULAS'!$O$6,'11 FORMULAS'!$P$6,""))</f>
        <v/>
      </c>
      <c r="M18" s="7"/>
      <c r="N18" s="54" t="str">
        <f>+IF(M18='11 FORMULAS'!$H$4,'11 FORMULAS'!$I$4,IF(M18='11 FORMULAS'!$H$5,'11 FORMULAS'!$I$5,""))</f>
        <v/>
      </c>
      <c r="O18" s="8"/>
      <c r="P18" s="8"/>
      <c r="Q18" s="8"/>
      <c r="R18" s="269" t="str">
        <f t="shared" ref="R18" si="3">+IFERROR(K18+N18,"")</f>
        <v/>
      </c>
      <c r="S18" s="269">
        <f>IF(L18='11 FORMULAS'!$P$5,S17-(S17*R18),S17)</f>
        <v>0.36</v>
      </c>
      <c r="T18" s="269">
        <f>IF(L18='11 FORMULAS'!$P$6,T17-(T17*R18),T17)</f>
        <v>0.8</v>
      </c>
      <c r="U18" s="417"/>
      <c r="V18" s="420"/>
    </row>
    <row r="19" spans="1:26" ht="204.75" customHeight="1" thickBot="1" x14ac:dyDescent="0.3">
      <c r="A19" s="409" t="str">
        <f>'2 CONTEXTO E IDENTIFICACIÓN'!A13</f>
        <v>R3</v>
      </c>
      <c r="B19" s="414" t="str">
        <f>+'2 CONTEXTO E IDENTIFICACIÓN'!E13</f>
        <v>Posibilidad de pérdida Económica y Reputacional Por direccionamiento de un proceso de contratación en favor de un tercero debido a la incorporación de condiciones restrictivas en el proceso de contratación</v>
      </c>
      <c r="C19" s="392">
        <f>+'3 PROBABIL E IMPACTO INHERENTE'!E13</f>
        <v>0.6</v>
      </c>
      <c r="D19" s="395">
        <f>+'3 PROBABIL E IMPACTO INHERENTE'!M13</f>
        <v>0.6</v>
      </c>
      <c r="E19" s="56">
        <v>1</v>
      </c>
      <c r="F19" s="59" t="s">
        <v>261</v>
      </c>
      <c r="G19" s="59" t="s">
        <v>270</v>
      </c>
      <c r="H19" s="59" t="s">
        <v>271</v>
      </c>
      <c r="I19" s="292" t="str">
        <f>+CONCATENATE(F19," ",G19," ",H19)</f>
        <v>Proceso de jurídica  establece  filtros en la etapa precontractual para a la elaboración del proceso de selección, con el fin de validar el cumplimiento de los requisitos contractuales.  En caso de encontrar desviaciones debe informar a las partes interesadas, con el fin de subsanar y asegurar el cumplimiento de requisitos</v>
      </c>
      <c r="J19" s="5" t="s">
        <v>87</v>
      </c>
      <c r="K19" s="52">
        <f>+IF(J19='11 FORMULAS'!$E$4,'11 FORMULAS'!$F$4,IF(J19='11 FORMULAS'!$E$5,'11 FORMULAS'!$F$5,IF(J19='11 FORMULAS'!$E$6,'11 FORMULAS'!$F$6,"")))</f>
        <v>0.25</v>
      </c>
      <c r="L19" s="52" t="str">
        <f>+IF(OR(J19='11 FORMULAS'!$O$4,J19='11 FORMULAS'!$O$5),'11 FORMULAS'!$P$5,IF(J19='11 FORMULAS'!$O$6,'11 FORMULAS'!$P$6,""))</f>
        <v>Probabilidad</v>
      </c>
      <c r="M19" s="5" t="s">
        <v>76</v>
      </c>
      <c r="N19" s="52">
        <f>+IF(M19='11 FORMULAS'!$H$4,'11 FORMULAS'!$I$4,IF(M19='11 FORMULAS'!$H$5,'11 FORMULAS'!$I$5,""))</f>
        <v>0.15</v>
      </c>
      <c r="O19" s="6" t="s">
        <v>79</v>
      </c>
      <c r="P19" s="6" t="s">
        <v>82</v>
      </c>
      <c r="Q19" s="6" t="s">
        <v>84</v>
      </c>
      <c r="R19" s="267">
        <f>+IFERROR(K19+N19,"")</f>
        <v>0.4</v>
      </c>
      <c r="S19" s="267">
        <f>IF(L19='11 FORMULAS'!$P$5,C19-(C19*R19),C19)</f>
        <v>0.36</v>
      </c>
      <c r="T19" s="267">
        <f>IF(L19='11 FORMULAS'!$P$6,D19-(D19*R19),D19)</f>
        <v>0.6</v>
      </c>
      <c r="U19" s="415">
        <f>+IF(S22="","",S22)</f>
        <v>0.36</v>
      </c>
      <c r="V19" s="418">
        <f>+IF(T22="","",T22)</f>
        <v>0.6</v>
      </c>
      <c r="X19" s="40" t="s">
        <v>43</v>
      </c>
      <c r="Y19" s="33">
        <v>0.81</v>
      </c>
      <c r="Z19" s="32">
        <v>1</v>
      </c>
    </row>
    <row r="20" spans="1:26" ht="98.25" hidden="1" customHeight="1" x14ac:dyDescent="0.25">
      <c r="A20" s="410"/>
      <c r="B20" s="412"/>
      <c r="C20" s="393"/>
      <c r="D20" s="396"/>
      <c r="E20" s="57">
        <v>2</v>
      </c>
      <c r="F20" s="192"/>
      <c r="G20" s="192"/>
      <c r="H20" s="192"/>
      <c r="I20" s="260" t="str">
        <f>+CONCATENATE(F20," ",G20," ",H20)</f>
        <v xml:space="preserve">  </v>
      </c>
      <c r="J20" s="1"/>
      <c r="K20" s="53" t="str">
        <f>+IF(J20='11 FORMULAS'!$E$4,'11 FORMULAS'!$F$4,IF(J20='11 FORMULAS'!$E$5,'11 FORMULAS'!$F$5,IF(J20='11 FORMULAS'!$E$6,'11 FORMULAS'!$F$6,"")))</f>
        <v/>
      </c>
      <c r="L20" s="53" t="str">
        <f>+IF(OR(J20='11 FORMULAS'!$O$4,J20='11 FORMULAS'!$O$5),'11 FORMULAS'!$P$5,IF(J20='11 FORMULAS'!$O$6,'11 FORMULAS'!$P$6,""))</f>
        <v/>
      </c>
      <c r="M20" s="1"/>
      <c r="N20" s="53" t="str">
        <f>+IF(M20='11 FORMULAS'!$H$4,'11 FORMULAS'!$I$4,IF(M20='11 FORMULAS'!$H$5,'11 FORMULAS'!$I$5,""))</f>
        <v/>
      </c>
      <c r="O20" s="4"/>
      <c r="P20" s="4"/>
      <c r="Q20" s="4"/>
      <c r="R20" s="268" t="str">
        <f t="shared" ref="R20" si="4">+IFERROR(K20+N20,"")</f>
        <v/>
      </c>
      <c r="S20" s="268">
        <f>IF(L20='11 FORMULAS'!$P$5,S19-(S19*R20),S19)</f>
        <v>0.36</v>
      </c>
      <c r="T20" s="268">
        <f>IF(L20='11 FORMULAS'!$P$6,T19-(T19*R20),T19)</f>
        <v>0.6</v>
      </c>
      <c r="U20" s="416"/>
      <c r="V20" s="419"/>
      <c r="X20" s="264"/>
      <c r="Y20" s="265"/>
      <c r="Z20" s="265"/>
    </row>
    <row r="21" spans="1:26" ht="15" hidden="1" x14ac:dyDescent="0.25">
      <c r="A21" s="410"/>
      <c r="B21" s="412"/>
      <c r="C21" s="393"/>
      <c r="D21" s="396"/>
      <c r="E21" s="57">
        <v>3</v>
      </c>
      <c r="F21" s="192"/>
      <c r="G21" s="192"/>
      <c r="H21" s="192"/>
      <c r="I21" s="260" t="str">
        <f>+CONCATENATE(F21," ",G21," ",H21)</f>
        <v xml:space="preserve">  </v>
      </c>
      <c r="J21" s="1"/>
      <c r="K21" s="53" t="str">
        <f>+IF(J21='11 FORMULAS'!$E$4,'11 FORMULAS'!$F$4,IF(J21='11 FORMULAS'!$E$5,'11 FORMULAS'!$F$5,IF(J21='11 FORMULAS'!$E$6,'11 FORMULAS'!$F$6,"")))</f>
        <v/>
      </c>
      <c r="L21" s="53" t="str">
        <f>+IF(OR(J21='11 FORMULAS'!$O$4,J21='11 FORMULAS'!$O$5),'11 FORMULAS'!$P$5,IF(J21='11 FORMULAS'!$O$6,'11 FORMULAS'!$P$6,""))</f>
        <v/>
      </c>
      <c r="M21" s="1"/>
      <c r="N21" s="53" t="str">
        <f>+IF(M21='11 FORMULAS'!$H$4,'11 FORMULAS'!$I$4,IF(M21='11 FORMULAS'!$H$5,'11 FORMULAS'!$I$5,""))</f>
        <v/>
      </c>
      <c r="O21" s="4"/>
      <c r="P21" s="4"/>
      <c r="Q21" s="4"/>
      <c r="R21" s="268" t="str">
        <f>+IFERROR(K21+N21,"")</f>
        <v/>
      </c>
      <c r="S21" s="268">
        <f>IF(L21='11 FORMULAS'!$P$5,S20-(S20*R21),S20)</f>
        <v>0.36</v>
      </c>
      <c r="T21" s="268">
        <f>IF(L21='11 FORMULAS'!$P$6,T20-(T20*R21),T20)</f>
        <v>0.6</v>
      </c>
      <c r="U21" s="416"/>
      <c r="V21" s="419"/>
      <c r="X21" s="264"/>
      <c r="Y21" s="265"/>
      <c r="Z21" s="265"/>
    </row>
    <row r="22" spans="1:26" ht="41.25" hidden="1" customHeight="1" thickBot="1" x14ac:dyDescent="0.3">
      <c r="A22" s="411"/>
      <c r="B22" s="413"/>
      <c r="C22" s="394"/>
      <c r="D22" s="397"/>
      <c r="E22" s="58">
        <v>4</v>
      </c>
      <c r="F22" s="193"/>
      <c r="G22" s="193"/>
      <c r="H22" s="193"/>
      <c r="I22" s="261" t="str">
        <f t="shared" si="1"/>
        <v xml:space="preserve">  </v>
      </c>
      <c r="J22" s="7"/>
      <c r="K22" s="54" t="str">
        <f>+IF(J22='11 FORMULAS'!$E$4,'11 FORMULAS'!$F$4,IF(J22='11 FORMULAS'!$E$5,'11 FORMULAS'!$F$5,IF(J22='11 FORMULAS'!$E$6,'11 FORMULAS'!$F$6,"")))</f>
        <v/>
      </c>
      <c r="L22" s="54" t="str">
        <f>+IF(OR(J22='11 FORMULAS'!$O$4,J22='11 FORMULAS'!$O$5),'11 FORMULAS'!$P$5,IF(J22='11 FORMULAS'!$O$6,'11 FORMULAS'!$P$6,""))</f>
        <v/>
      </c>
      <c r="M22" s="7"/>
      <c r="N22" s="54" t="str">
        <f>+IF(M22='11 FORMULAS'!$H$4,'11 FORMULAS'!$I$4,IF(M22='11 FORMULAS'!$H$5,'11 FORMULAS'!$I$5,""))</f>
        <v/>
      </c>
      <c r="O22" s="8"/>
      <c r="P22" s="8"/>
      <c r="Q22" s="8"/>
      <c r="R22" s="269" t="str">
        <f t="shared" ref="R22" si="5">+IFERROR(K22+N22,"")</f>
        <v/>
      </c>
      <c r="S22" s="269">
        <f>IF(L22='11 FORMULAS'!$P$5,S21-(S21*R22),S21)</f>
        <v>0.36</v>
      </c>
      <c r="T22" s="269">
        <f>IF(L22='11 FORMULAS'!$P$6,T21-(T21*R22),T21)</f>
        <v>0.6</v>
      </c>
      <c r="U22" s="417"/>
      <c r="V22" s="420"/>
    </row>
    <row r="23" spans="1:26" ht="208.5" customHeight="1" x14ac:dyDescent="0.25">
      <c r="A23" s="409" t="str">
        <f>'2 CONTEXTO E IDENTIFICACIÓN'!A14</f>
        <v>R4</v>
      </c>
      <c r="B23" s="414"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23" s="392">
        <f>+'3 PROBABIL E IMPACTO INHERENTE'!E14</f>
        <v>0.6</v>
      </c>
      <c r="D23" s="395">
        <f>+'3 PROBABIL E IMPACTO INHERENTE'!M14</f>
        <v>0.6</v>
      </c>
      <c r="E23" s="56">
        <v>1</v>
      </c>
      <c r="F23" s="59" t="s">
        <v>261</v>
      </c>
      <c r="G23" s="59" t="s">
        <v>277</v>
      </c>
      <c r="H23" s="59" t="s">
        <v>276</v>
      </c>
      <c r="I23" s="259" t="str">
        <f>+CONCATENATE(F23," ",G23," ",H23)</f>
        <v>Proceso de jurídica  debe Elaborar informe quincenal de seguimiento con el fin de hacer seguimiento y asegurar su atención oportuna En caso de encontrar desviaciones deberá informar al jefe de la oficina asesora jurídica.</v>
      </c>
      <c r="J23" s="5" t="s">
        <v>87</v>
      </c>
      <c r="K23" s="52">
        <f>+IF(J23='11 FORMULAS'!$E$4,'11 FORMULAS'!$F$4,IF(J23='11 FORMULAS'!$E$5,'11 FORMULAS'!$F$5,IF(J23='11 FORMULAS'!$E$6,'11 FORMULAS'!$F$6,"")))</f>
        <v>0.25</v>
      </c>
      <c r="L23" s="52" t="str">
        <f>+IF(OR(J23='11 FORMULAS'!$O$4,J23='11 FORMULAS'!$O$5),'11 FORMULAS'!$P$5,IF(J23='11 FORMULAS'!$O$6,'11 FORMULAS'!$P$6,""))</f>
        <v>Probabilidad</v>
      </c>
      <c r="M23" s="5" t="s">
        <v>76</v>
      </c>
      <c r="N23" s="52">
        <f>+IF(M23='11 FORMULAS'!$H$4,'11 FORMULAS'!$I$4,IF(M23='11 FORMULAS'!$H$5,'11 FORMULAS'!$I$5,""))</f>
        <v>0.15</v>
      </c>
      <c r="O23" s="6" t="s">
        <v>79</v>
      </c>
      <c r="P23" s="6" t="s">
        <v>81</v>
      </c>
      <c r="Q23" s="6" t="s">
        <v>84</v>
      </c>
      <c r="R23" s="267">
        <f>+IFERROR(K23+N23,"")</f>
        <v>0.4</v>
      </c>
      <c r="S23" s="267">
        <f>IF(L23='11 FORMULAS'!$P$5,C23-(C23*R23),C23)</f>
        <v>0.36</v>
      </c>
      <c r="T23" s="267">
        <f>IF(L23='11 FORMULAS'!$P$6,D23-(D23*R23),D23)</f>
        <v>0.6</v>
      </c>
      <c r="U23" s="415">
        <f>+IF(S26="","",S26)</f>
        <v>0.36</v>
      </c>
      <c r="V23" s="418">
        <f>+IF(T26="","",T26)</f>
        <v>0.6</v>
      </c>
      <c r="X23" s="264"/>
      <c r="Y23" s="265"/>
      <c r="Z23" s="265"/>
    </row>
    <row r="24" spans="1:26" ht="41.25" hidden="1" customHeight="1" x14ac:dyDescent="0.25">
      <c r="A24" s="410"/>
      <c r="B24" s="412"/>
      <c r="C24" s="393"/>
      <c r="D24" s="396"/>
      <c r="E24" s="57">
        <v>2</v>
      </c>
      <c r="F24" s="192"/>
      <c r="G24" s="192"/>
      <c r="H24" s="192"/>
      <c r="I24" s="260" t="str">
        <f t="shared" si="1"/>
        <v xml:space="preserve">  </v>
      </c>
      <c r="J24" s="1"/>
      <c r="K24" s="53" t="str">
        <f>+IF(J24='11 FORMULAS'!$E$4,'11 FORMULAS'!$F$4,IF(J24='11 FORMULAS'!$E$5,'11 FORMULAS'!$F$5,IF(J24='11 FORMULAS'!$E$6,'11 FORMULAS'!$F$6,"")))</f>
        <v/>
      </c>
      <c r="L24" s="53" t="str">
        <f>+IF(OR(J24='11 FORMULAS'!$O$4,J24='11 FORMULAS'!$O$5),'11 FORMULAS'!$P$5,IF(J24='11 FORMULAS'!$O$6,'11 FORMULAS'!$P$6,""))</f>
        <v/>
      </c>
      <c r="M24" s="1"/>
      <c r="N24" s="53" t="str">
        <f>+IF(M24='11 FORMULAS'!$H$4,'11 FORMULAS'!$I$4,IF(M24='11 FORMULAS'!$H$5,'11 FORMULAS'!$I$5,""))</f>
        <v/>
      </c>
      <c r="O24" s="4"/>
      <c r="P24" s="4"/>
      <c r="Q24" s="4"/>
      <c r="R24" s="268" t="str">
        <f t="shared" ref="R24" si="6">+IFERROR(K24+N24,"")</f>
        <v/>
      </c>
      <c r="S24" s="268">
        <f>IF(L24='11 FORMULAS'!$P$5,S23-(S23*R24),S23)</f>
        <v>0.36</v>
      </c>
      <c r="T24" s="268">
        <f>IF(L24='11 FORMULAS'!$P$6,T23-(T23*R24),T23)</f>
        <v>0.6</v>
      </c>
      <c r="U24" s="416"/>
      <c r="V24" s="419"/>
      <c r="X24" s="264"/>
      <c r="Y24" s="265"/>
      <c r="Z24" s="265"/>
    </row>
    <row r="25" spans="1:26" ht="41.25" hidden="1" customHeight="1" x14ac:dyDescent="0.25">
      <c r="A25" s="410"/>
      <c r="B25" s="412"/>
      <c r="C25" s="393"/>
      <c r="D25" s="396"/>
      <c r="E25" s="57">
        <v>3</v>
      </c>
      <c r="F25" s="192"/>
      <c r="G25" s="192"/>
      <c r="H25" s="192"/>
      <c r="I25" s="260" t="str">
        <f t="shared" si="1"/>
        <v xml:space="preserve">  </v>
      </c>
      <c r="J25" s="1"/>
      <c r="K25" s="53" t="str">
        <f>+IF(J25='11 FORMULAS'!$E$4,'11 FORMULAS'!$F$4,IF(J25='11 FORMULAS'!$E$5,'11 FORMULAS'!$F$5,IF(J25='11 FORMULAS'!$E$6,'11 FORMULAS'!$F$6,"")))</f>
        <v/>
      </c>
      <c r="L25" s="53" t="str">
        <f>+IF(OR(J25='11 FORMULAS'!$O$4,J25='11 FORMULAS'!$O$5),'11 FORMULAS'!$P$5,IF(J25='11 FORMULAS'!$O$6,'11 FORMULAS'!$P$6,""))</f>
        <v/>
      </c>
      <c r="M25" s="1"/>
      <c r="N25" s="53" t="str">
        <f>+IF(M25='11 FORMULAS'!$H$4,'11 FORMULAS'!$I$4,IF(M25='11 FORMULAS'!$H$5,'11 FORMULAS'!$I$5,""))</f>
        <v/>
      </c>
      <c r="O25" s="4"/>
      <c r="P25" s="4"/>
      <c r="Q25" s="4"/>
      <c r="R25" s="268" t="str">
        <f>+IFERROR(K25+N25,"")</f>
        <v/>
      </c>
      <c r="S25" s="268">
        <f>IF(L25='11 FORMULAS'!$P$5,S24-(S24*R25),S24)</f>
        <v>0.36</v>
      </c>
      <c r="T25" s="268">
        <f>IF(L25='11 FORMULAS'!$P$6,T24-(T24*R25),T24)</f>
        <v>0.6</v>
      </c>
      <c r="U25" s="416"/>
      <c r="V25" s="419"/>
      <c r="X25" s="264"/>
      <c r="Y25" s="265"/>
      <c r="Z25" s="265"/>
    </row>
    <row r="26" spans="1:26" ht="41.25" hidden="1" customHeight="1" thickBot="1" x14ac:dyDescent="0.3">
      <c r="A26" s="411"/>
      <c r="B26" s="413"/>
      <c r="C26" s="394"/>
      <c r="D26" s="397"/>
      <c r="E26" s="58">
        <v>4</v>
      </c>
      <c r="F26" s="193"/>
      <c r="G26" s="193"/>
      <c r="H26" s="193"/>
      <c r="I26" s="261" t="str">
        <f t="shared" si="1"/>
        <v xml:space="preserve">  </v>
      </c>
      <c r="J26" s="7"/>
      <c r="K26" s="54" t="str">
        <f>+IF(J26='11 FORMULAS'!$E$4,'11 FORMULAS'!$F$4,IF(J26='11 FORMULAS'!$E$5,'11 FORMULAS'!$F$5,IF(J26='11 FORMULAS'!$E$6,'11 FORMULAS'!$F$6,"")))</f>
        <v/>
      </c>
      <c r="L26" s="54" t="str">
        <f>+IF(OR(J26='11 FORMULAS'!$O$4,J26='11 FORMULAS'!$O$5),'11 FORMULAS'!$P$5,IF(J26='11 FORMULAS'!$O$6,'11 FORMULAS'!$P$6,""))</f>
        <v/>
      </c>
      <c r="M26" s="7"/>
      <c r="N26" s="54" t="str">
        <f>+IF(M26='11 FORMULAS'!$H$4,'11 FORMULAS'!$I$4,IF(M26='11 FORMULAS'!$H$5,'11 FORMULAS'!$I$5,""))</f>
        <v/>
      </c>
      <c r="O26" s="8"/>
      <c r="P26" s="8"/>
      <c r="Q26" s="8"/>
      <c r="R26" s="269" t="str">
        <f t="shared" ref="R26" si="7">+IFERROR(K26+N26,"")</f>
        <v/>
      </c>
      <c r="S26" s="269">
        <f>IF(L26='11 FORMULAS'!$P$5,S25-(S25*R26),S25)</f>
        <v>0.36</v>
      </c>
      <c r="T26" s="269">
        <f>IF(L26='11 FORMULAS'!$P$6,T25-(T25*R26),T25)</f>
        <v>0.6</v>
      </c>
      <c r="U26" s="417"/>
      <c r="V26" s="420"/>
    </row>
  </sheetData>
  <autoFilter ref="A10:W26"/>
  <dataConsolidate/>
  <mergeCells count="44">
    <mergeCell ref="X7:Z7"/>
    <mergeCell ref="U19:U22"/>
    <mergeCell ref="V19:V22"/>
    <mergeCell ref="U23:U26"/>
    <mergeCell ref="V23:V26"/>
    <mergeCell ref="U11:U14"/>
    <mergeCell ref="V11:V14"/>
    <mergeCell ref="U15:U18"/>
    <mergeCell ref="V15:V18"/>
    <mergeCell ref="C15:C18"/>
    <mergeCell ref="D15:D18"/>
    <mergeCell ref="A19:A22"/>
    <mergeCell ref="B19:B22"/>
    <mergeCell ref="C19:C22"/>
    <mergeCell ref="D19:D22"/>
    <mergeCell ref="A9:A10"/>
    <mergeCell ref="B9:B10"/>
    <mergeCell ref="J8:Q8"/>
    <mergeCell ref="E9:E10"/>
    <mergeCell ref="J9:N9"/>
    <mergeCell ref="O9:Q9"/>
    <mergeCell ref="F9:H9"/>
    <mergeCell ref="A1:A4"/>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U15:V15 U19:V19 U23:V23">
    <cfRule type="cellIs" dxfId="78" priority="274" operator="between">
      <formula>$Y$9</formula>
      <formula>$Z$9</formula>
    </cfRule>
    <cfRule type="cellIs" dxfId="77" priority="275" operator="between">
      <formula>$Y$10</formula>
      <formula>$Z$10</formula>
    </cfRule>
    <cfRule type="cellIs" dxfId="76" priority="276" operator="between">
      <formula>$Y$11</formula>
      <formula>$Z$11</formula>
    </cfRule>
    <cfRule type="cellIs" dxfId="75" priority="277" operator="between">
      <formula>$Y$15</formula>
      <formula>$Z$15</formula>
    </cfRule>
    <cfRule type="cellIs" dxfId="74" priority="278" operator="between">
      <formula>$Y$19</formula>
      <formula>$Z$19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J11:J26</xm:sqref>
        </x14:dataValidation>
        <x14:dataValidation type="list" allowBlank="1" showInputMessage="1" showErrorMessage="1">
          <x14:formula1>
            <xm:f>'11 FORMULAS'!$H$4:$H$6</xm:f>
          </x14:formula1>
          <xm:sqref>M11:M26</xm:sqref>
        </x14:dataValidation>
        <x14:dataValidation type="list" allowBlank="1" showInputMessage="1" showErrorMessage="1">
          <x14:formula1>
            <xm:f>'11 FORMULAS'!$K$4:$K$6</xm:f>
          </x14:formula1>
          <xm:sqref>O11:O26</xm:sqref>
        </x14:dataValidation>
        <x14:dataValidation type="list" allowBlank="1" showInputMessage="1" showErrorMessage="1">
          <x14:formula1>
            <xm:f>'11 FORMULAS'!$L$4:$L$6</xm:f>
          </x14:formula1>
          <xm:sqref>P11:P26</xm:sqref>
        </x14:dataValidation>
        <x14:dataValidation type="list" allowBlank="1" showInputMessage="1" showErrorMessage="1">
          <x14:formula1>
            <xm:f>'11 FORMULAS'!$M$4:$M$6</xm:f>
          </x14:formula1>
          <xm:sqref>Q11:Q26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64" zoomScaleNormal="64" workbookViewId="0">
      <pane xSplit="1" ySplit="10" topLeftCell="B11" activePane="bottomRight" state="frozen"/>
      <selection pane="topRight" activeCell="B1" sqref="B1"/>
      <selection pane="bottomLeft" activeCell="A7" sqref="A7"/>
      <selection pane="bottomRight" activeCell="I8" sqref="I8:O8"/>
    </sheetView>
  </sheetViews>
  <sheetFormatPr baseColWidth="10" defaultColWidth="14.28515625" defaultRowHeight="12.75" x14ac:dyDescent="0.25"/>
  <cols>
    <col min="1" max="1" width="17" style="74" customWidth="1" collapsed="1"/>
    <col min="2" max="2" width="30.42578125" style="79" customWidth="1" collapsed="1"/>
    <col min="3" max="3" width="21.5703125" style="79" customWidth="1" collapsed="1"/>
    <col min="4" max="4" width="13" style="79" customWidth="1" collapsed="1"/>
    <col min="5" max="5" width="16.42578125" style="123" customWidth="1" collapsed="1"/>
    <col min="6" max="6" width="10.140625" style="123" customWidth="1" collapsed="1"/>
    <col min="7" max="7" width="25.140625" style="79" customWidth="1" collapsed="1"/>
    <col min="8" max="8" width="10.140625" style="79" bestFit="1" customWidth="1" collapsed="1"/>
    <col min="9" max="9" width="7.42578125" style="79" customWidth="1" collapsed="1"/>
    <col min="10" max="10" width="14" style="79" customWidth="1" collapsed="1"/>
    <col min="11" max="15" width="12.42578125" style="79" customWidth="1" collapsed="1"/>
    <col min="16" max="16" width="3.85546875" style="79" customWidth="1" collapsed="1"/>
    <col min="17" max="17" width="4.85546875" style="74" customWidth="1" collapsed="1"/>
    <col min="18" max="18" width="5.42578125" style="74" bestFit="1" customWidth="1" collapsed="1"/>
    <col min="19" max="24" width="14" style="74" customWidth="1" collapsed="1"/>
    <col min="25" max="29" width="11.42578125" style="74" customWidth="1" collapsed="1"/>
    <col min="30" max="30" width="5.5703125" style="74" bestFit="1" customWidth="1" collapsed="1"/>
    <col min="31" max="31" width="26.85546875" style="74" customWidth="1" collapsed="1"/>
    <col min="32" max="36" width="22.85546875" style="79" customWidth="1" collapsed="1"/>
    <col min="37" max="37" width="23.42578125" style="74" customWidth="1" collapsed="1"/>
    <col min="38" max="265" width="11.42578125" style="74" customWidth="1" collapsed="1"/>
    <col min="266" max="266" width="12.7109375" style="74" customWidth="1" collapsed="1"/>
    <col min="267" max="267" width="47" style="74" customWidth="1" collapsed="1"/>
    <col min="268" max="268" width="35" style="74" customWidth="1" collapsed="1"/>
    <col min="269" max="16384" width="14.28515625" style="74" collapsed="1"/>
  </cols>
  <sheetData>
    <row r="1" spans="1:38" ht="18.75" customHeight="1" x14ac:dyDescent="0.25">
      <c r="A1" s="389"/>
      <c r="B1" s="380" t="str">
        <f>+'2 CONTEXTO E IDENTIFICACIÓN'!B1</f>
        <v>MAPA RIESGOS OPERATIVOS  POR PROCESOS</v>
      </c>
      <c r="C1" s="380"/>
      <c r="D1" s="380"/>
      <c r="E1" s="380"/>
      <c r="F1" s="377" t="str">
        <f>+'2 CONTEXTO E IDENTIFICACIÓN'!I1</f>
        <v xml:space="preserve">Código: </v>
      </c>
      <c r="G1" s="377"/>
    </row>
    <row r="2" spans="1:38" ht="18.75" customHeight="1" x14ac:dyDescent="0.25">
      <c r="A2" s="389"/>
      <c r="B2" s="380"/>
      <c r="C2" s="380"/>
      <c r="D2" s="380"/>
      <c r="E2" s="380"/>
      <c r="F2" s="377" t="str">
        <f>+'2 CONTEXTO E IDENTIFICACIÓN'!I2</f>
        <v xml:space="preserve">Fecha: </v>
      </c>
      <c r="G2" s="377"/>
      <c r="K2" s="74"/>
    </row>
    <row r="3" spans="1:38" s="62" customFormat="1" ht="18.75" customHeight="1" x14ac:dyDescent="0.2">
      <c r="A3" s="389"/>
      <c r="B3" s="380"/>
      <c r="C3" s="380"/>
      <c r="D3" s="380"/>
      <c r="E3" s="380"/>
      <c r="F3" s="377" t="str">
        <f>+'2 CONTEXTO E IDENTIFICACIÓN'!I3</f>
        <v>Versión: 001</v>
      </c>
      <c r="G3" s="377"/>
      <c r="AF3" s="63"/>
      <c r="AG3" s="63"/>
      <c r="AH3" s="63"/>
      <c r="AI3" s="63"/>
      <c r="AJ3" s="63"/>
    </row>
    <row r="4" spans="1:38" s="62" customFormat="1" ht="18.75" customHeight="1" x14ac:dyDescent="0.2">
      <c r="A4" s="390"/>
      <c r="B4" s="380"/>
      <c r="C4" s="380"/>
      <c r="D4" s="380"/>
      <c r="E4" s="380"/>
      <c r="F4" s="377" t="str">
        <f>+'2 CONTEXTO E IDENTIFICACIÓN'!I4</f>
        <v>Página:</v>
      </c>
      <c r="G4" s="377"/>
      <c r="H4" s="65"/>
      <c r="I4" s="65"/>
      <c r="J4" s="64"/>
      <c r="L4" s="65"/>
      <c r="M4" s="65"/>
      <c r="N4" s="65"/>
      <c r="O4" s="65"/>
      <c r="P4" s="64"/>
      <c r="AF4" s="63"/>
      <c r="AG4" s="63"/>
      <c r="AH4" s="63"/>
      <c r="AI4" s="63"/>
      <c r="AJ4" s="63"/>
    </row>
    <row r="5" spans="1:38" s="62" customFormat="1" ht="9.75" customHeight="1" x14ac:dyDescent="0.2">
      <c r="A5" s="66"/>
      <c r="B5" s="64"/>
      <c r="C5" s="196"/>
      <c r="D5" s="196"/>
      <c r="E5" s="118"/>
      <c r="F5" s="65"/>
      <c r="G5" s="65"/>
      <c r="H5" s="65"/>
      <c r="I5" s="65"/>
      <c r="J5" s="64"/>
      <c r="L5" s="65"/>
      <c r="M5" s="65"/>
      <c r="N5" s="65"/>
      <c r="O5" s="65"/>
      <c r="P5" s="64"/>
      <c r="AF5" s="63"/>
      <c r="AG5" s="63"/>
      <c r="AH5" s="63"/>
      <c r="AI5" s="63"/>
      <c r="AJ5" s="63"/>
    </row>
    <row r="6" spans="1:38" s="62" customFormat="1" ht="15" x14ac:dyDescent="0.2">
      <c r="A6" s="19" t="s">
        <v>135</v>
      </c>
      <c r="B6" s="422" t="str">
        <f>+IF('2 CONTEXTO E IDENTIFICACIÓN'!$B$6="","",'2 CONTEXTO E IDENTIFICACIÓN'!$B$6)</f>
        <v xml:space="preserve">Proceso Jurídico  </v>
      </c>
      <c r="C6" s="423"/>
      <c r="D6" s="423"/>
      <c r="E6" s="423"/>
      <c r="F6" s="423"/>
      <c r="G6" s="423"/>
      <c r="AF6" s="63"/>
      <c r="AG6" s="63"/>
      <c r="AH6" s="63"/>
      <c r="AI6" s="63"/>
      <c r="AJ6" s="63"/>
    </row>
    <row r="7" spans="1:38" s="62" customFormat="1" ht="15" thickBot="1" x14ac:dyDescent="0.25">
      <c r="A7" s="61"/>
      <c r="B7" s="61"/>
      <c r="C7" s="61"/>
      <c r="D7" s="61"/>
      <c r="E7" s="61"/>
      <c r="F7" s="119"/>
      <c r="AF7" s="63"/>
      <c r="AG7" s="63"/>
      <c r="AH7" s="63"/>
      <c r="AI7" s="63"/>
      <c r="AJ7" s="63"/>
    </row>
    <row r="8" spans="1:38" s="62" customFormat="1" ht="13.5" thickBot="1" x14ac:dyDescent="0.25">
      <c r="D8" s="64"/>
      <c r="E8" s="46"/>
      <c r="F8" s="119"/>
      <c r="I8" s="386" t="s">
        <v>16</v>
      </c>
      <c r="J8" s="387"/>
      <c r="K8" s="387"/>
      <c r="L8" s="387"/>
      <c r="M8" s="387"/>
      <c r="N8" s="387"/>
      <c r="O8" s="388"/>
      <c r="R8" s="67"/>
      <c r="S8" s="68"/>
      <c r="T8" s="378" t="s">
        <v>68</v>
      </c>
      <c r="U8" s="378"/>
      <c r="V8" s="378"/>
      <c r="W8" s="378"/>
      <c r="X8" s="379"/>
      <c r="AF8" s="63"/>
      <c r="AG8" s="63"/>
      <c r="AH8" s="63"/>
      <c r="AI8" s="63"/>
      <c r="AJ8" s="63"/>
    </row>
    <row r="9" spans="1:38" x14ac:dyDescent="0.25">
      <c r="A9" s="120"/>
      <c r="B9" s="120"/>
      <c r="C9" s="71"/>
      <c r="D9" s="120"/>
      <c r="E9" s="381" t="s">
        <v>98</v>
      </c>
      <c r="F9" s="381"/>
      <c r="G9" s="381"/>
      <c r="H9" s="71"/>
      <c r="I9" s="72"/>
      <c r="J9" s="73"/>
      <c r="K9" s="378" t="s">
        <v>68</v>
      </c>
      <c r="L9" s="378"/>
      <c r="M9" s="378"/>
      <c r="N9" s="378"/>
      <c r="O9" s="379"/>
      <c r="P9" s="71"/>
      <c r="R9" s="75"/>
      <c r="T9" s="76">
        <v>0.2</v>
      </c>
      <c r="U9" s="76">
        <v>0.4</v>
      </c>
      <c r="V9" s="76">
        <v>0.6</v>
      </c>
      <c r="W9" s="76">
        <v>0.8</v>
      </c>
      <c r="X9" s="77">
        <v>1</v>
      </c>
      <c r="Y9" s="78"/>
      <c r="Z9" s="78"/>
      <c r="AA9" s="78"/>
      <c r="AB9" s="78"/>
      <c r="AC9" s="78"/>
      <c r="AD9" s="78"/>
      <c r="AE9" s="78"/>
    </row>
    <row r="10" spans="1:38" ht="39.950000000000003" customHeight="1" x14ac:dyDescent="0.2">
      <c r="A10" s="82" t="s">
        <v>175</v>
      </c>
      <c r="B10" s="82" t="s">
        <v>1</v>
      </c>
      <c r="C10" s="82" t="s">
        <v>9</v>
      </c>
      <c r="D10" s="82" t="s">
        <v>9</v>
      </c>
      <c r="E10" s="82" t="s">
        <v>35</v>
      </c>
      <c r="F10" s="82" t="s">
        <v>68</v>
      </c>
      <c r="G10" s="82" t="s">
        <v>183</v>
      </c>
      <c r="H10" s="71"/>
      <c r="I10" s="75"/>
      <c r="J10" s="84"/>
      <c r="K10" s="85" t="s">
        <v>46</v>
      </c>
      <c r="L10" s="85" t="s">
        <v>7</v>
      </c>
      <c r="M10" s="85" t="s">
        <v>5</v>
      </c>
      <c r="N10" s="85" t="s">
        <v>6</v>
      </c>
      <c r="O10" s="86" t="s">
        <v>54</v>
      </c>
      <c r="P10" s="71"/>
      <c r="R10" s="75"/>
      <c r="S10" s="87"/>
      <c r="T10" s="88" t="s">
        <v>46</v>
      </c>
      <c r="U10" s="88" t="s">
        <v>7</v>
      </c>
      <c r="V10" s="88" t="s">
        <v>5</v>
      </c>
      <c r="W10" s="88" t="s">
        <v>6</v>
      </c>
      <c r="X10" s="89" t="s">
        <v>54</v>
      </c>
      <c r="AA10" s="78"/>
      <c r="AB10" s="78"/>
      <c r="AC10" s="90"/>
      <c r="AD10" s="90"/>
      <c r="AE10" s="90"/>
      <c r="AF10" s="90"/>
      <c r="AG10" s="90"/>
      <c r="AH10" s="90"/>
      <c r="AI10" s="90"/>
      <c r="AJ10" s="90"/>
      <c r="AK10" s="90"/>
      <c r="AL10" s="90"/>
    </row>
    <row r="11" spans="1:38" ht="63.75" x14ac:dyDescent="0.2">
      <c r="A11" s="91" t="str">
        <f>'2 CONTEXTO E IDENTIFICACIÓN'!A11</f>
        <v>R1</v>
      </c>
      <c r="B11" s="92" t="str">
        <f>+'2 CONTEXTO E IDENTIFICACIÓN'!E11</f>
        <v>Posibilidad de pérdida Económica y Reputacional por emisión de conceptos juridicos erroneos debido a capacitación insuficiente en actualización normativa</v>
      </c>
      <c r="C11" s="121">
        <f>+'5 VALORACIÓN DEL CONTROL'!S14</f>
        <v>0.24</v>
      </c>
      <c r="D11" s="93">
        <f>+'5 VALORACIÓN DEL CONTROL'!T14</f>
        <v>0.6</v>
      </c>
      <c r="E11" s="122" t="str">
        <f>+IF(C11=0,"",IF(C11&lt;=$R$15,$S$15,IF(C11&lt;=$R$14,$S$14,IF(C11&lt;=$R$13,$S$13,IF(C11&lt;=$R$12,$S$12,IF(C11&lt;=$R$11,$S$11,""))))))</f>
        <v>Baja</v>
      </c>
      <c r="F11" s="122" t="str">
        <f>+IF(D11=0,"",IF(D11&lt;=$T$9,$T$10,IF(D11&lt;=$U$9,$U$10,IF(D11&lt;=$V$9,$V$10,IF(D11&lt;=$W$9,$W$10,IF(D11&lt;=$X$9,$X$10,""))))))</f>
        <v>Moderado</v>
      </c>
      <c r="G11" s="92"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Moderado</v>
      </c>
      <c r="H11" s="94"/>
      <c r="I11" s="384" t="s">
        <v>35</v>
      </c>
      <c r="J11" s="85" t="s">
        <v>43</v>
      </c>
      <c r="K11" s="95"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5"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5"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5"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6"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4"/>
      <c r="Q11" s="421" t="s">
        <v>35</v>
      </c>
      <c r="R11" s="97">
        <v>1</v>
      </c>
      <c r="S11" s="88" t="s">
        <v>43</v>
      </c>
      <c r="T11" s="95" t="s">
        <v>66</v>
      </c>
      <c r="U11" s="95" t="s">
        <v>66</v>
      </c>
      <c r="V11" s="95" t="s">
        <v>66</v>
      </c>
      <c r="W11" s="95" t="s">
        <v>66</v>
      </c>
      <c r="X11" s="96" t="s">
        <v>65</v>
      </c>
      <c r="AA11" s="78"/>
      <c r="AB11" s="78"/>
      <c r="AC11" s="90"/>
      <c r="AD11" s="90"/>
      <c r="AE11" s="90"/>
      <c r="AF11" s="98"/>
      <c r="AG11" s="98"/>
      <c r="AH11" s="98"/>
      <c r="AI11" s="98"/>
      <c r="AJ11" s="98"/>
      <c r="AK11" s="90"/>
      <c r="AL11" s="90"/>
    </row>
    <row r="12" spans="1:38" ht="89.25" x14ac:dyDescent="0.2">
      <c r="A12" s="91" t="str">
        <f>'2 CONTEXTO E IDENTIFICACIÓN'!A12</f>
        <v>R2</v>
      </c>
      <c r="B12" s="92"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21">
        <f>+'5 VALORACIÓN DEL CONTROL'!S18</f>
        <v>0.36</v>
      </c>
      <c r="D12" s="93">
        <f>+'5 VALORACIÓN DEL CONTROL'!T18</f>
        <v>0.8</v>
      </c>
      <c r="E12" s="122" t="str">
        <f t="shared" ref="E12:E30" si="0">+IF(C12=0,"",IF(C12&lt;=$R$15,$S$15,IF(C12&lt;=$R$14,$S$14,IF(C12&lt;=$R$13,$S$13,IF(C12&lt;=$R$12,$S$12,IF(C12&lt;=$R$11,$S$11,""))))))</f>
        <v>Baja</v>
      </c>
      <c r="F12" s="122" t="str">
        <f t="shared" ref="F12:F30" si="1">+IF(D12=0,"",IF(D12&lt;=$T$9,$T$10,IF(D12&lt;=$U$9,$U$10,IF(D12&lt;=$V$9,$V$10,IF(D12&lt;=$W$9,$W$10,IF(D12&lt;=$X$9,$X$10,""))))))</f>
        <v>Mayor</v>
      </c>
      <c r="G12" s="92"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Alto</v>
      </c>
      <c r="H12" s="94"/>
      <c r="I12" s="384"/>
      <c r="J12" s="85" t="s">
        <v>42</v>
      </c>
      <c r="K12" s="99"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9"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5"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5"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6"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4"/>
      <c r="Q12" s="421"/>
      <c r="R12" s="97">
        <v>0.8</v>
      </c>
      <c r="S12" s="88" t="s">
        <v>42</v>
      </c>
      <c r="T12" s="99" t="s">
        <v>5</v>
      </c>
      <c r="U12" s="99" t="s">
        <v>5</v>
      </c>
      <c r="V12" s="95" t="s">
        <v>66</v>
      </c>
      <c r="W12" s="95" t="s">
        <v>66</v>
      </c>
      <c r="X12" s="96" t="s">
        <v>65</v>
      </c>
      <c r="AA12" s="78"/>
      <c r="AB12" s="78"/>
      <c r="AC12" s="90"/>
      <c r="AD12" s="100"/>
      <c r="AE12" s="101"/>
      <c r="AF12" s="98"/>
      <c r="AG12" s="98"/>
      <c r="AH12" s="98"/>
      <c r="AI12" s="98"/>
      <c r="AJ12" s="98"/>
      <c r="AK12" s="90"/>
      <c r="AL12" s="90"/>
    </row>
    <row r="13" spans="1:38" ht="89.25" x14ac:dyDescent="0.2">
      <c r="A13" s="91" t="str">
        <f>'2 CONTEXTO E IDENTIFICACIÓN'!A13</f>
        <v>R3</v>
      </c>
      <c r="B13" s="92" t="str">
        <f>+'2 CONTEXTO E IDENTIFICACIÓN'!E13</f>
        <v>Posibilidad de pérdida Económica y Reputacional Por direccionamiento de un proceso de contratación en favor de un tercero debido a la incorporación de condiciones restrictivas en el proceso de contratación</v>
      </c>
      <c r="C13" s="121">
        <f>+'5 VALORACIÓN DEL CONTROL'!S22</f>
        <v>0.36</v>
      </c>
      <c r="D13" s="93">
        <f>+'5 VALORACIÓN DEL CONTROL'!T22</f>
        <v>0.6</v>
      </c>
      <c r="E13" s="122" t="str">
        <f t="shared" si="0"/>
        <v>Baja</v>
      </c>
      <c r="F13" s="122" t="str">
        <f t="shared" si="1"/>
        <v>Moderado</v>
      </c>
      <c r="G13" s="92"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4"/>
      <c r="I13" s="384"/>
      <c r="J13" s="85" t="s">
        <v>40</v>
      </c>
      <c r="K13" s="99"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9"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9"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5"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6"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4"/>
      <c r="Q13" s="421"/>
      <c r="R13" s="97">
        <v>0.6</v>
      </c>
      <c r="S13" s="88" t="s">
        <v>40</v>
      </c>
      <c r="T13" s="99" t="s">
        <v>5</v>
      </c>
      <c r="U13" s="99" t="s">
        <v>5</v>
      </c>
      <c r="V13" s="99" t="s">
        <v>5</v>
      </c>
      <c r="W13" s="95" t="s">
        <v>66</v>
      </c>
      <c r="X13" s="96" t="s">
        <v>65</v>
      </c>
      <c r="AA13" s="78"/>
      <c r="AB13" s="78"/>
      <c r="AC13" s="90"/>
      <c r="AD13" s="100"/>
      <c r="AE13" s="101"/>
      <c r="AF13" s="98"/>
      <c r="AG13" s="98"/>
      <c r="AH13" s="98"/>
      <c r="AI13" s="98"/>
      <c r="AJ13" s="102"/>
      <c r="AK13" s="90"/>
      <c r="AL13" s="90"/>
    </row>
    <row r="14" spans="1:38" ht="127.5" x14ac:dyDescent="0.2">
      <c r="A14" s="91" t="str">
        <f>'2 CONTEXTO E IDENTIFICACIÓN'!A14</f>
        <v>R4</v>
      </c>
      <c r="B14" s="92"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21">
        <f>+'5 VALORACIÓN DEL CONTROL'!S26</f>
        <v>0.36</v>
      </c>
      <c r="D14" s="93">
        <f>+'5 VALORACIÓN DEL CONTROL'!T26</f>
        <v>0.6</v>
      </c>
      <c r="E14" s="122" t="str">
        <f t="shared" si="0"/>
        <v>Baja</v>
      </c>
      <c r="F14" s="122" t="str">
        <f t="shared" si="1"/>
        <v>Moderado</v>
      </c>
      <c r="G14" s="92"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Moderado</v>
      </c>
      <c r="H14" s="94"/>
      <c r="I14" s="384"/>
      <c r="J14" s="85" t="s">
        <v>38</v>
      </c>
      <c r="K14" s="103"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9"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9"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R1  R3 R4                </v>
      </c>
      <c r="N14" s="95"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R2                  </v>
      </c>
      <c r="O14" s="96"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4"/>
      <c r="Q14" s="421"/>
      <c r="R14" s="97">
        <v>0.4</v>
      </c>
      <c r="S14" s="88" t="s">
        <v>38</v>
      </c>
      <c r="T14" s="103" t="s">
        <v>67</v>
      </c>
      <c r="U14" s="99" t="s">
        <v>5</v>
      </c>
      <c r="V14" s="99" t="s">
        <v>5</v>
      </c>
      <c r="W14" s="95" t="s">
        <v>66</v>
      </c>
      <c r="X14" s="96" t="s">
        <v>65</v>
      </c>
      <c r="AA14" s="78"/>
      <c r="AB14" s="78"/>
      <c r="AC14" s="90"/>
      <c r="AD14" s="100"/>
      <c r="AE14" s="101"/>
      <c r="AF14" s="98"/>
      <c r="AG14" s="98"/>
      <c r="AH14" s="98"/>
      <c r="AI14" s="102"/>
      <c r="AJ14" s="98"/>
      <c r="AK14" s="90"/>
      <c r="AL14" s="90"/>
    </row>
    <row r="15" spans="1:38" ht="32.25" customHeight="1" thickBot="1" x14ac:dyDescent="0.25">
      <c r="A15" s="91"/>
      <c r="B15" s="92">
        <f>+'2 CONTEXTO E IDENTIFICACIÓN'!E15</f>
        <v>0</v>
      </c>
      <c r="C15" s="121">
        <f>+'5 VALORACIÓN DEL CONTROL'!S27</f>
        <v>0</v>
      </c>
      <c r="D15" s="300">
        <f>+'5 VALORACIÓN DEL CONTROL'!T27</f>
        <v>0</v>
      </c>
      <c r="E15" s="122" t="str">
        <f t="shared" ref="E15:E37" si="3">+IF(C15=0,"",IF(C15&lt;=$R$15,$S$15,IF(C15&lt;=$R$14,$S$14,IF(C15&lt;=$R$13,$S$13,IF(C15&lt;=$R$12,$S$12,IF(C15&lt;=$R$11,$S$11,""))))))</f>
        <v/>
      </c>
      <c r="F15" s="122" t="str">
        <f t="shared" ref="F15:F37" si="4">+IF(D15=0,"",IF(D15&lt;=$T$9,$T$10,IF(D15&lt;=$U$9,$U$10,IF(D15&lt;=$V$9,$V$10,IF(D15&lt;=$W$9,$W$10,IF(D15&lt;=$X$9,$X$10,""))))))</f>
        <v/>
      </c>
      <c r="G15" s="92" t="str">
        <f t="shared" ref="G15:G37" si="5">+IF(E15=$S$11,IF(F15=$T$10,$T$11,IF(F15=$U$10,$U$11,IF(F15=$V$10,$V$11,IF(F15=$W$10,$W$11,IF(F15=$X$10,$X$11))))),IF(E15=$S$12,IF(F15=$T$10,$T$12,IF(F15=$U$10,$U$12,IF(F15=$V$10,$V$12,IF(F15=$W$10,$W$12,IF(F15=$X$10,$X$12))))),IF(E15=$S$13,IF(F15=$T$10,$T$13,IF(F15=$U$10,$U$13,IF(F15=$V$10,$V$13,IF(F15=$W$10,$W$13,IF(F15=$X$10,$X$13))))),IF(E15=$S$14,IF(F15=$T$10,$T$14,IF(F15=$U$10,$U$14,IF(F15=$V$10,$V$14,IF(F15=$W$10,$W$14,IF(F15=$X$10,$X$14))))),IF(E15=$S$15,IF(F15=$T$10,$T$15,IF(F15=$U$10,$U$15,IF(F15=$V$10,$V$15,IF(F15=$W$10,$W$15,IF(F15=$X$10,$X$15))))),"")))))</f>
        <v/>
      </c>
      <c r="H15" s="94"/>
      <c r="I15" s="385"/>
      <c r="J15" s="104" t="s">
        <v>36</v>
      </c>
      <c r="K15" s="105"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5"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v>
      </c>
      <c r="M15" s="106"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7"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8"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4"/>
      <c r="Q15" s="421"/>
      <c r="R15" s="109">
        <v>0.2</v>
      </c>
      <c r="S15" s="110" t="s">
        <v>36</v>
      </c>
      <c r="T15" s="105" t="s">
        <v>67</v>
      </c>
      <c r="U15" s="105" t="s">
        <v>67</v>
      </c>
      <c r="V15" s="106" t="s">
        <v>5</v>
      </c>
      <c r="W15" s="107" t="s">
        <v>66</v>
      </c>
      <c r="X15" s="108" t="s">
        <v>65</v>
      </c>
      <c r="AA15" s="78"/>
      <c r="AB15" s="78"/>
      <c r="AC15" s="90"/>
      <c r="AD15" s="100"/>
      <c r="AE15" s="101"/>
      <c r="AF15" s="98"/>
      <c r="AG15" s="98"/>
      <c r="AH15" s="98"/>
      <c r="AI15" s="111"/>
      <c r="AJ15" s="98"/>
      <c r="AK15" s="90"/>
      <c r="AL15" s="90"/>
    </row>
    <row r="16" spans="1:38" ht="32.25" hidden="1" customHeight="1" x14ac:dyDescent="0.2">
      <c r="A16" s="91"/>
      <c r="B16" s="92">
        <f>+'2 CONTEXTO E IDENTIFICACIÓN'!E16</f>
        <v>0</v>
      </c>
      <c r="C16" s="121">
        <f>+'5 VALORACIÓN DEL CONTROL'!S28</f>
        <v>0</v>
      </c>
      <c r="D16" s="300">
        <f>+'5 VALORACIÓN DEL CONTROL'!T28</f>
        <v>0</v>
      </c>
      <c r="E16" s="122" t="str">
        <f t="shared" si="3"/>
        <v/>
      </c>
      <c r="F16" s="122" t="str">
        <f t="shared" si="4"/>
        <v/>
      </c>
      <c r="G16" s="92" t="str">
        <f t="shared" si="5"/>
        <v/>
      </c>
      <c r="H16" s="94"/>
      <c r="I16" s="94"/>
      <c r="J16" s="94"/>
      <c r="K16" s="94"/>
      <c r="L16" s="94"/>
      <c r="M16" s="94"/>
      <c r="N16" s="94"/>
      <c r="O16" s="94"/>
      <c r="P16" s="94"/>
      <c r="AA16" s="78"/>
      <c r="AB16" s="78"/>
      <c r="AC16" s="90"/>
      <c r="AD16" s="100"/>
      <c r="AE16" s="101"/>
      <c r="AF16" s="98"/>
      <c r="AG16" s="98"/>
      <c r="AH16" s="98"/>
      <c r="AI16" s="98"/>
      <c r="AJ16" s="98"/>
      <c r="AK16" s="90"/>
      <c r="AL16" s="90"/>
    </row>
    <row r="17" spans="1:38" ht="32.25" hidden="1" customHeight="1" x14ac:dyDescent="0.2">
      <c r="A17" s="91"/>
      <c r="B17" s="92">
        <f>+'2 CONTEXTO E IDENTIFICACIÓN'!E17</f>
        <v>0</v>
      </c>
      <c r="C17" s="121">
        <f>+'5 VALORACIÓN DEL CONTROL'!S29</f>
        <v>0</v>
      </c>
      <c r="D17" s="300">
        <f>+'5 VALORACIÓN DEL CONTROL'!T29</f>
        <v>0</v>
      </c>
      <c r="E17" s="122" t="str">
        <f t="shared" si="3"/>
        <v/>
      </c>
      <c r="F17" s="122" t="str">
        <f t="shared" si="4"/>
        <v/>
      </c>
      <c r="G17" s="92" t="str">
        <f t="shared" si="5"/>
        <v/>
      </c>
      <c r="H17" s="94"/>
      <c r="I17" s="94"/>
      <c r="J17" s="94"/>
      <c r="K17" s="94"/>
      <c r="L17" s="94"/>
      <c r="M17" s="94"/>
      <c r="N17" s="94"/>
      <c r="O17" s="94"/>
      <c r="P17" s="94"/>
      <c r="T17" s="82" t="s">
        <v>69</v>
      </c>
      <c r="V17" s="78"/>
      <c r="W17" s="78"/>
      <c r="X17" s="78"/>
      <c r="Y17" s="78"/>
      <c r="Z17" s="78"/>
      <c r="AA17" s="78"/>
      <c r="AB17" s="78"/>
      <c r="AC17" s="90"/>
      <c r="AD17" s="100"/>
      <c r="AE17" s="90"/>
      <c r="AF17" s="101"/>
      <c r="AG17" s="101"/>
      <c r="AH17" s="101"/>
      <c r="AI17" s="101"/>
      <c r="AJ17" s="101"/>
      <c r="AK17" s="90"/>
      <c r="AL17" s="90"/>
    </row>
    <row r="18" spans="1:38" ht="32.25" hidden="1" customHeight="1" x14ac:dyDescent="0.2">
      <c r="A18" s="91"/>
      <c r="B18" s="92">
        <f>+'2 CONTEXTO E IDENTIFICACIÓN'!E18</f>
        <v>0</v>
      </c>
      <c r="C18" s="121">
        <f>+'5 VALORACIÓN DEL CONTROL'!S30</f>
        <v>0</v>
      </c>
      <c r="D18" s="300">
        <f>+'5 VALORACIÓN DEL CONTROL'!T30</f>
        <v>0</v>
      </c>
      <c r="E18" s="122" t="str">
        <f t="shared" si="3"/>
        <v/>
      </c>
      <c r="F18" s="122" t="str">
        <f t="shared" si="4"/>
        <v/>
      </c>
      <c r="G18" s="92" t="str">
        <f t="shared" si="5"/>
        <v/>
      </c>
      <c r="H18" s="94"/>
      <c r="I18" s="94"/>
      <c r="J18" s="94"/>
      <c r="K18" s="94"/>
      <c r="L18" s="94"/>
      <c r="M18" s="94"/>
      <c r="N18" s="94"/>
      <c r="O18" s="94"/>
      <c r="P18" s="94"/>
      <c r="T18" s="112" t="s">
        <v>65</v>
      </c>
      <c r="V18" s="78"/>
      <c r="W18" s="78"/>
      <c r="X18" s="78"/>
      <c r="Y18" s="78"/>
      <c r="Z18" s="78"/>
      <c r="AA18" s="78"/>
      <c r="AB18" s="78"/>
      <c r="AC18" s="90"/>
      <c r="AD18" s="90"/>
      <c r="AE18" s="90"/>
      <c r="AF18" s="98"/>
      <c r="AG18" s="98"/>
      <c r="AH18" s="98"/>
      <c r="AI18" s="98"/>
      <c r="AJ18" s="98"/>
      <c r="AK18" s="90"/>
      <c r="AL18" s="90"/>
    </row>
    <row r="19" spans="1:38" ht="32.25" hidden="1" customHeight="1" x14ac:dyDescent="0.2">
      <c r="A19" s="91"/>
      <c r="B19" s="92">
        <f>+'2 CONTEXTO E IDENTIFICACIÓN'!E19</f>
        <v>0</v>
      </c>
      <c r="C19" s="121">
        <f>+'5 VALORACIÓN DEL CONTROL'!S31</f>
        <v>0</v>
      </c>
      <c r="D19" s="300">
        <f>+'5 VALORACIÓN DEL CONTROL'!T31</f>
        <v>0</v>
      </c>
      <c r="E19" s="122" t="str">
        <f t="shared" si="3"/>
        <v/>
      </c>
      <c r="F19" s="122" t="str">
        <f t="shared" si="4"/>
        <v/>
      </c>
      <c r="G19" s="92" t="str">
        <f t="shared" si="5"/>
        <v/>
      </c>
      <c r="H19" s="94"/>
      <c r="I19" s="94"/>
      <c r="J19" s="94"/>
      <c r="K19" s="94"/>
      <c r="L19" s="94"/>
      <c r="M19" s="94"/>
      <c r="N19" s="94"/>
      <c r="O19" s="94"/>
      <c r="P19" s="94"/>
      <c r="T19" s="95" t="s">
        <v>66</v>
      </c>
      <c r="U19" s="78"/>
      <c r="V19" s="78"/>
      <c r="W19" s="78"/>
      <c r="X19" s="78"/>
      <c r="Y19" s="78"/>
      <c r="Z19" s="78"/>
      <c r="AA19" s="78"/>
      <c r="AB19" s="78"/>
      <c r="AC19" s="90"/>
      <c r="AD19" s="90"/>
      <c r="AE19" s="90"/>
      <c r="AF19" s="98"/>
      <c r="AG19" s="98"/>
      <c r="AH19" s="98"/>
      <c r="AI19" s="98"/>
      <c r="AJ19" s="98"/>
      <c r="AK19" s="90"/>
      <c r="AL19" s="90"/>
    </row>
    <row r="20" spans="1:38" ht="32.25" hidden="1" customHeight="1" x14ac:dyDescent="0.2">
      <c r="A20" s="91"/>
      <c r="B20" s="92">
        <f>+'2 CONTEXTO E IDENTIFICACIÓN'!E20</f>
        <v>0</v>
      </c>
      <c r="C20" s="121">
        <f>+'5 VALORACIÓN DEL CONTROL'!S32</f>
        <v>0</v>
      </c>
      <c r="D20" s="300">
        <f>+'5 VALORACIÓN DEL CONTROL'!T32</f>
        <v>0</v>
      </c>
      <c r="E20" s="122" t="str">
        <f t="shared" si="3"/>
        <v/>
      </c>
      <c r="F20" s="122" t="str">
        <f t="shared" si="4"/>
        <v/>
      </c>
      <c r="G20" s="92" t="str">
        <f t="shared" si="5"/>
        <v/>
      </c>
      <c r="H20" s="94"/>
      <c r="I20" s="94"/>
      <c r="J20" s="94"/>
      <c r="K20" s="94"/>
      <c r="L20" s="94"/>
      <c r="M20" s="94"/>
      <c r="N20" s="94"/>
      <c r="O20" s="94"/>
      <c r="P20" s="94"/>
      <c r="S20" s="113"/>
      <c r="T20" s="99" t="s">
        <v>5</v>
      </c>
      <c r="U20" s="113"/>
      <c r="V20" s="113"/>
      <c r="W20" s="113"/>
      <c r="X20" s="113"/>
      <c r="Y20" s="113"/>
      <c r="Z20" s="113"/>
      <c r="AA20" s="113"/>
      <c r="AB20" s="113"/>
      <c r="AC20" s="90"/>
      <c r="AD20" s="90"/>
      <c r="AE20" s="114"/>
      <c r="AF20" s="114"/>
      <c r="AG20" s="114"/>
      <c r="AH20" s="114"/>
      <c r="AI20" s="114"/>
      <c r="AJ20" s="114"/>
      <c r="AK20" s="90"/>
      <c r="AL20" s="90"/>
    </row>
    <row r="21" spans="1:38" ht="32.25" hidden="1" customHeight="1" x14ac:dyDescent="0.2">
      <c r="A21" s="91"/>
      <c r="B21" s="92">
        <f>+'2 CONTEXTO E IDENTIFICACIÓN'!E21</f>
        <v>0</v>
      </c>
      <c r="C21" s="121">
        <f>+'5 VALORACIÓN DEL CONTROL'!S33</f>
        <v>0</v>
      </c>
      <c r="D21" s="300">
        <f>+'5 VALORACIÓN DEL CONTROL'!T33</f>
        <v>0</v>
      </c>
      <c r="E21" s="122" t="str">
        <f t="shared" si="3"/>
        <v/>
      </c>
      <c r="F21" s="122" t="str">
        <f t="shared" si="4"/>
        <v/>
      </c>
      <c r="G21" s="92" t="str">
        <f t="shared" si="5"/>
        <v/>
      </c>
      <c r="H21" s="94"/>
      <c r="I21" s="94"/>
      <c r="J21" s="94"/>
      <c r="K21" s="94"/>
      <c r="L21" s="94"/>
      <c r="M21" s="94"/>
      <c r="N21" s="94"/>
      <c r="O21" s="94"/>
      <c r="P21" s="94"/>
      <c r="S21" s="113"/>
      <c r="T21" s="103" t="s">
        <v>67</v>
      </c>
      <c r="AA21" s="113"/>
      <c r="AB21" s="113"/>
      <c r="AC21" s="90"/>
      <c r="AD21" s="90"/>
      <c r="AE21" s="90"/>
      <c r="AF21" s="98"/>
      <c r="AG21" s="98"/>
      <c r="AH21" s="98"/>
      <c r="AI21" s="98"/>
      <c r="AJ21" s="98"/>
      <c r="AK21" s="90"/>
      <c r="AL21" s="90"/>
    </row>
    <row r="22" spans="1:38" ht="32.25" hidden="1" customHeight="1" x14ac:dyDescent="0.2">
      <c r="A22" s="91" t="e">
        <f>'2 CONTEXTO E IDENTIFICACIÓN'!#REF!</f>
        <v>#REF!</v>
      </c>
      <c r="B22" s="92">
        <f>+'2 CONTEXTO E IDENTIFICACIÓN'!E22</f>
        <v>0</v>
      </c>
      <c r="C22" s="121">
        <f>+'5 VALORACIÓN DEL CONTROL'!S34</f>
        <v>0</v>
      </c>
      <c r="D22" s="300">
        <f>+'5 VALORACIÓN DEL CONTROL'!T34</f>
        <v>0</v>
      </c>
      <c r="E22" s="122" t="str">
        <f t="shared" si="3"/>
        <v/>
      </c>
      <c r="F22" s="122" t="str">
        <f t="shared" si="4"/>
        <v/>
      </c>
      <c r="G22" s="92" t="str">
        <f t="shared" si="5"/>
        <v/>
      </c>
      <c r="H22" s="94"/>
      <c r="I22" s="94"/>
      <c r="J22" s="94"/>
      <c r="K22" s="94"/>
      <c r="L22" s="94"/>
      <c r="M22" s="94"/>
      <c r="N22" s="94"/>
      <c r="O22" s="94"/>
      <c r="P22" s="94"/>
      <c r="Q22" s="115"/>
      <c r="R22" s="115"/>
      <c r="S22" s="113"/>
      <c r="AA22" s="113"/>
      <c r="AB22" s="113"/>
      <c r="AC22" s="90"/>
      <c r="AD22" s="90"/>
      <c r="AE22" s="90"/>
      <c r="AF22" s="98"/>
      <c r="AG22" s="98"/>
      <c r="AH22" s="98"/>
      <c r="AI22" s="98"/>
      <c r="AJ22" s="98"/>
      <c r="AK22" s="90"/>
      <c r="AL22" s="90"/>
    </row>
    <row r="23" spans="1:38" ht="32.25" hidden="1" customHeight="1" x14ac:dyDescent="0.2">
      <c r="A23" s="91" t="e">
        <f>'2 CONTEXTO E IDENTIFICACIÓN'!#REF!</f>
        <v>#REF!</v>
      </c>
      <c r="B23" s="92">
        <f>+'2 CONTEXTO E IDENTIFICACIÓN'!E23</f>
        <v>0</v>
      </c>
      <c r="C23" s="121">
        <f>+'5 VALORACIÓN DEL CONTROL'!S35</f>
        <v>0</v>
      </c>
      <c r="D23" s="300">
        <f>+'5 VALORACIÓN DEL CONTROL'!T35</f>
        <v>0</v>
      </c>
      <c r="E23" s="122" t="str">
        <f t="shared" si="3"/>
        <v/>
      </c>
      <c r="F23" s="122" t="str">
        <f t="shared" si="4"/>
        <v/>
      </c>
      <c r="G23" s="92" t="str">
        <f t="shared" si="5"/>
        <v/>
      </c>
      <c r="H23" s="94"/>
      <c r="I23" s="94"/>
      <c r="J23" s="94"/>
      <c r="K23" s="94"/>
      <c r="L23" s="94"/>
      <c r="M23" s="94"/>
      <c r="N23" s="94"/>
      <c r="O23" s="94"/>
      <c r="P23" s="94"/>
      <c r="Q23" s="115"/>
      <c r="R23" s="115"/>
      <c r="S23" s="116"/>
      <c r="AA23" s="113"/>
      <c r="AB23" s="113"/>
      <c r="AC23" s="90"/>
      <c r="AD23" s="111"/>
      <c r="AE23" s="111"/>
      <c r="AF23" s="111"/>
      <c r="AG23" s="111"/>
      <c r="AH23" s="111"/>
      <c r="AI23" s="111"/>
      <c r="AJ23" s="98"/>
      <c r="AK23" s="90"/>
      <c r="AL23" s="90"/>
    </row>
    <row r="24" spans="1:38" ht="32.25" hidden="1" customHeight="1" x14ac:dyDescent="0.2">
      <c r="A24" s="91" t="e">
        <f>'2 CONTEXTO E IDENTIFICACIÓN'!#REF!</f>
        <v>#REF!</v>
      </c>
      <c r="B24" s="92">
        <f>+'2 CONTEXTO E IDENTIFICACIÓN'!E24</f>
        <v>0</v>
      </c>
      <c r="C24" s="121">
        <f>+'5 VALORACIÓN DEL CONTROL'!S36</f>
        <v>0</v>
      </c>
      <c r="D24" s="300">
        <f>+'5 VALORACIÓN DEL CONTROL'!T36</f>
        <v>0</v>
      </c>
      <c r="E24" s="122" t="str">
        <f t="shared" si="3"/>
        <v/>
      </c>
      <c r="F24" s="122" t="str">
        <f t="shared" si="4"/>
        <v/>
      </c>
      <c r="G24" s="92" t="str">
        <f t="shared" si="5"/>
        <v/>
      </c>
      <c r="H24" s="94"/>
      <c r="I24" s="94"/>
      <c r="J24" s="94"/>
      <c r="K24" s="94"/>
      <c r="L24" s="94"/>
      <c r="M24" s="94"/>
      <c r="N24" s="94"/>
      <c r="O24" s="94"/>
      <c r="P24" s="94"/>
      <c r="Q24" s="115"/>
      <c r="R24" s="115"/>
      <c r="AC24" s="90"/>
      <c r="AD24" s="117"/>
      <c r="AE24" s="117"/>
      <c r="AF24" s="117"/>
      <c r="AG24" s="117"/>
      <c r="AH24" s="117"/>
      <c r="AI24" s="117"/>
      <c r="AJ24" s="98"/>
      <c r="AK24" s="90"/>
      <c r="AL24" s="90"/>
    </row>
    <row r="25" spans="1:38" ht="32.25" hidden="1" customHeight="1" x14ac:dyDescent="0.2">
      <c r="A25" s="91" t="e">
        <f>'2 CONTEXTO E IDENTIFICACIÓN'!#REF!</f>
        <v>#REF!</v>
      </c>
      <c r="B25" s="92">
        <f>+'2 CONTEXTO E IDENTIFICACIÓN'!E25</f>
        <v>0</v>
      </c>
      <c r="C25" s="121">
        <f>+'5 VALORACIÓN DEL CONTROL'!S37</f>
        <v>0</v>
      </c>
      <c r="D25" s="300">
        <f>+'5 VALORACIÓN DEL CONTROL'!T37</f>
        <v>0</v>
      </c>
      <c r="E25" s="122" t="str">
        <f t="shared" si="3"/>
        <v/>
      </c>
      <c r="F25" s="122" t="str">
        <f t="shared" si="4"/>
        <v/>
      </c>
      <c r="G25" s="92" t="str">
        <f t="shared" si="5"/>
        <v/>
      </c>
      <c r="H25" s="94"/>
      <c r="I25" s="94"/>
      <c r="J25" s="94"/>
      <c r="K25" s="94"/>
      <c r="L25" s="94"/>
      <c r="M25" s="94"/>
      <c r="N25" s="94"/>
      <c r="O25" s="94"/>
      <c r="P25" s="94"/>
      <c r="Q25" s="115"/>
      <c r="R25" s="115"/>
      <c r="AC25" s="90"/>
      <c r="AD25" s="111"/>
      <c r="AE25" s="111"/>
      <c r="AF25" s="111"/>
      <c r="AG25" s="111"/>
      <c r="AH25" s="111"/>
      <c r="AI25" s="111"/>
      <c r="AJ25" s="98"/>
      <c r="AK25" s="90"/>
      <c r="AL25" s="90"/>
    </row>
    <row r="26" spans="1:38" ht="32.25" hidden="1" customHeight="1" x14ac:dyDescent="0.2">
      <c r="A26" s="91" t="e">
        <f>'2 CONTEXTO E IDENTIFICACIÓN'!#REF!</f>
        <v>#REF!</v>
      </c>
      <c r="B26" s="92">
        <f>+'2 CONTEXTO E IDENTIFICACIÓN'!E26</f>
        <v>0</v>
      </c>
      <c r="C26" s="121">
        <f>+'5 VALORACIÓN DEL CONTROL'!S38</f>
        <v>0</v>
      </c>
      <c r="D26" s="300">
        <f>+'5 VALORACIÓN DEL CONTROL'!T38</f>
        <v>0</v>
      </c>
      <c r="E26" s="122" t="str">
        <f t="shared" si="3"/>
        <v/>
      </c>
      <c r="F26" s="122" t="str">
        <f t="shared" si="4"/>
        <v/>
      </c>
      <c r="G26" s="92" t="str">
        <f t="shared" si="5"/>
        <v/>
      </c>
      <c r="H26" s="94"/>
      <c r="I26" s="94"/>
      <c r="J26" s="94"/>
      <c r="K26" s="94"/>
      <c r="L26" s="94"/>
      <c r="M26" s="94"/>
      <c r="N26" s="94"/>
      <c r="O26" s="94"/>
      <c r="P26" s="94"/>
      <c r="AC26" s="90"/>
      <c r="AD26" s="111"/>
      <c r="AE26" s="111"/>
      <c r="AF26" s="111"/>
      <c r="AG26" s="111"/>
      <c r="AH26" s="111"/>
      <c r="AI26" s="111"/>
      <c r="AJ26" s="98"/>
      <c r="AK26" s="90"/>
      <c r="AL26" s="90"/>
    </row>
    <row r="27" spans="1:38" ht="32.25" hidden="1" customHeight="1" x14ac:dyDescent="0.25">
      <c r="A27" s="91" t="e">
        <f>'2 CONTEXTO E IDENTIFICACIÓN'!#REF!</f>
        <v>#REF!</v>
      </c>
      <c r="B27" s="92">
        <f>+'2 CONTEXTO E IDENTIFICACIÓN'!E27</f>
        <v>0</v>
      </c>
      <c r="C27" s="121">
        <f>+'5 VALORACIÓN DEL CONTROL'!S39</f>
        <v>0</v>
      </c>
      <c r="D27" s="300">
        <f>+'5 VALORACIÓN DEL CONTROL'!T39</f>
        <v>0</v>
      </c>
      <c r="E27" s="122" t="str">
        <f t="shared" si="3"/>
        <v/>
      </c>
      <c r="F27" s="122" t="str">
        <f t="shared" si="4"/>
        <v/>
      </c>
      <c r="G27" s="92" t="str">
        <f t="shared" si="5"/>
        <v/>
      </c>
      <c r="H27" s="94"/>
      <c r="I27" s="94"/>
      <c r="J27" s="94"/>
      <c r="K27" s="94"/>
      <c r="L27" s="94"/>
      <c r="M27" s="94"/>
      <c r="N27" s="94"/>
      <c r="O27" s="94"/>
      <c r="P27" s="94"/>
    </row>
    <row r="28" spans="1:38" ht="32.25" hidden="1" customHeight="1" x14ac:dyDescent="0.25">
      <c r="A28" s="91" t="e">
        <f>'2 CONTEXTO E IDENTIFICACIÓN'!#REF!</f>
        <v>#REF!</v>
      </c>
      <c r="B28" s="92">
        <f>+'2 CONTEXTO E IDENTIFICACIÓN'!E28</f>
        <v>0</v>
      </c>
      <c r="C28" s="121">
        <f>+'5 VALORACIÓN DEL CONTROL'!S40</f>
        <v>0</v>
      </c>
      <c r="D28" s="300">
        <f>+'5 VALORACIÓN DEL CONTROL'!T40</f>
        <v>0</v>
      </c>
      <c r="E28" s="122" t="str">
        <f t="shared" si="3"/>
        <v/>
      </c>
      <c r="F28" s="122" t="str">
        <f t="shared" si="4"/>
        <v/>
      </c>
      <c r="G28" s="92" t="str">
        <f t="shared" si="5"/>
        <v/>
      </c>
      <c r="H28" s="94"/>
      <c r="I28" s="94"/>
      <c r="J28" s="94"/>
      <c r="K28" s="94"/>
      <c r="L28" s="94"/>
      <c r="M28" s="94"/>
      <c r="N28" s="94"/>
      <c r="O28" s="94"/>
      <c r="P28" s="94"/>
    </row>
    <row r="29" spans="1:38" ht="32.25" hidden="1" customHeight="1" x14ac:dyDescent="0.25">
      <c r="A29" s="91" t="e">
        <f>'2 CONTEXTO E IDENTIFICACIÓN'!#REF!</f>
        <v>#REF!</v>
      </c>
      <c r="B29" s="92">
        <f>+'2 CONTEXTO E IDENTIFICACIÓN'!E29</f>
        <v>0</v>
      </c>
      <c r="C29" s="121">
        <f>+'5 VALORACIÓN DEL CONTROL'!S41</f>
        <v>0</v>
      </c>
      <c r="D29" s="300">
        <f>+'5 VALORACIÓN DEL CONTROL'!T41</f>
        <v>0</v>
      </c>
      <c r="E29" s="122" t="str">
        <f t="shared" si="3"/>
        <v/>
      </c>
      <c r="F29" s="122" t="str">
        <f t="shared" si="4"/>
        <v/>
      </c>
      <c r="G29" s="92" t="str">
        <f t="shared" si="5"/>
        <v/>
      </c>
      <c r="H29" s="94"/>
      <c r="I29" s="94"/>
      <c r="J29" s="94"/>
      <c r="K29" s="94"/>
      <c r="L29" s="94"/>
      <c r="M29" s="94"/>
      <c r="N29" s="94"/>
      <c r="O29" s="94"/>
      <c r="P29" s="94"/>
    </row>
    <row r="30" spans="1:38" ht="32.25" hidden="1" customHeight="1" x14ac:dyDescent="0.25">
      <c r="A30" s="91" t="e">
        <f>'2 CONTEXTO E IDENTIFICACIÓN'!#REF!</f>
        <v>#REF!</v>
      </c>
      <c r="B30" s="92">
        <f>+'2 CONTEXTO E IDENTIFICACIÓN'!E30</f>
        <v>0</v>
      </c>
      <c r="C30" s="121">
        <f>+'5 VALORACIÓN DEL CONTROL'!S42</f>
        <v>0</v>
      </c>
      <c r="D30" s="300">
        <f>+'5 VALORACIÓN DEL CONTROL'!T42</f>
        <v>0</v>
      </c>
      <c r="E30" s="122" t="str">
        <f t="shared" si="3"/>
        <v/>
      </c>
      <c r="F30" s="122" t="str">
        <f t="shared" si="4"/>
        <v/>
      </c>
      <c r="G30" s="92" t="str">
        <f t="shared" si="5"/>
        <v/>
      </c>
      <c r="H30" s="94"/>
      <c r="I30" s="94"/>
      <c r="J30" s="94"/>
      <c r="K30" s="94"/>
      <c r="L30" s="94"/>
      <c r="M30" s="94"/>
      <c r="N30" s="94"/>
      <c r="O30" s="94"/>
      <c r="P30" s="94"/>
    </row>
    <row r="31" spans="1:38" ht="14.45" hidden="1" customHeight="1" x14ac:dyDescent="0.25">
      <c r="B31" s="92">
        <f>+'2 CONTEXTO E IDENTIFICACIÓN'!E31</f>
        <v>0</v>
      </c>
      <c r="C31" s="121">
        <f>+'5 VALORACIÓN DEL CONTROL'!S43</f>
        <v>0</v>
      </c>
      <c r="D31" s="300">
        <f>+'5 VALORACIÓN DEL CONTROL'!T43</f>
        <v>0</v>
      </c>
      <c r="E31" s="122" t="str">
        <f t="shared" si="3"/>
        <v/>
      </c>
      <c r="F31" s="122" t="str">
        <f t="shared" si="4"/>
        <v/>
      </c>
      <c r="G31" s="92" t="str">
        <f t="shared" si="5"/>
        <v/>
      </c>
      <c r="H31" s="74"/>
      <c r="I31" s="74"/>
      <c r="J31" s="74"/>
      <c r="K31" s="74"/>
      <c r="L31" s="74"/>
      <c r="M31" s="74"/>
      <c r="N31" s="74"/>
      <c r="O31" s="74"/>
      <c r="P31" s="74"/>
      <c r="AA31" s="79"/>
      <c r="AB31" s="79"/>
      <c r="AC31" s="79"/>
      <c r="AD31" s="79"/>
      <c r="AE31" s="79"/>
      <c r="AF31" s="74"/>
      <c r="AG31" s="74"/>
      <c r="AH31" s="74"/>
      <c r="AI31" s="74"/>
      <c r="AJ31" s="74"/>
    </row>
    <row r="32" spans="1:38" ht="39" hidden="1" customHeight="1" x14ac:dyDescent="0.25">
      <c r="B32" s="92">
        <f>+'2 CONTEXTO E IDENTIFICACIÓN'!E32</f>
        <v>0</v>
      </c>
      <c r="C32" s="121">
        <f>+'5 VALORACIÓN DEL CONTROL'!S44</f>
        <v>0</v>
      </c>
      <c r="D32" s="300">
        <f>+'5 VALORACIÓN DEL CONTROL'!T44</f>
        <v>0</v>
      </c>
      <c r="E32" s="122" t="str">
        <f t="shared" si="3"/>
        <v/>
      </c>
      <c r="F32" s="122" t="str">
        <f t="shared" si="4"/>
        <v/>
      </c>
      <c r="G32" s="92" t="str">
        <f t="shared" si="5"/>
        <v/>
      </c>
      <c r="H32" s="74"/>
      <c r="I32" s="74"/>
      <c r="J32" s="74"/>
      <c r="K32" s="74"/>
      <c r="L32" s="74"/>
      <c r="M32" s="74"/>
      <c r="N32" s="74"/>
      <c r="O32" s="74"/>
      <c r="P32" s="74"/>
      <c r="AA32" s="79"/>
      <c r="AB32" s="79"/>
      <c r="AC32" s="79"/>
      <c r="AD32" s="79"/>
      <c r="AE32" s="79"/>
      <c r="AF32" s="74"/>
      <c r="AG32" s="74"/>
      <c r="AH32" s="74"/>
      <c r="AI32" s="74"/>
      <c r="AJ32" s="74"/>
    </row>
    <row r="33" spans="2:31" s="74" customFormat="1" ht="19.5" hidden="1" customHeight="1" x14ac:dyDescent="0.25">
      <c r="B33" s="92">
        <f>+'2 CONTEXTO E IDENTIFICACIÓN'!E33</f>
        <v>0</v>
      </c>
      <c r="C33" s="121">
        <f>+'5 VALORACIÓN DEL CONTROL'!S45</f>
        <v>0</v>
      </c>
      <c r="D33" s="300">
        <f>+'5 VALORACIÓN DEL CONTROL'!T45</f>
        <v>0</v>
      </c>
      <c r="E33" s="122" t="str">
        <f t="shared" si="3"/>
        <v/>
      </c>
      <c r="F33" s="122" t="str">
        <f t="shared" si="4"/>
        <v/>
      </c>
      <c r="G33" s="92" t="str">
        <f t="shared" si="5"/>
        <v/>
      </c>
      <c r="AA33" s="79"/>
      <c r="AB33" s="79"/>
      <c r="AC33" s="79"/>
      <c r="AD33" s="79"/>
      <c r="AE33" s="79"/>
    </row>
    <row r="34" spans="2:31" s="74" customFormat="1" ht="19.5" hidden="1" customHeight="1" x14ac:dyDescent="0.25">
      <c r="B34" s="92">
        <f>+'2 CONTEXTO E IDENTIFICACIÓN'!E34</f>
        <v>0</v>
      </c>
      <c r="C34" s="121">
        <f>+'5 VALORACIÓN DEL CONTROL'!S46</f>
        <v>0</v>
      </c>
      <c r="D34" s="300">
        <f>+'5 VALORACIÓN DEL CONTROL'!T46</f>
        <v>0</v>
      </c>
      <c r="E34" s="122" t="str">
        <f t="shared" si="3"/>
        <v/>
      </c>
      <c r="F34" s="122" t="str">
        <f t="shared" si="4"/>
        <v/>
      </c>
      <c r="G34" s="92" t="str">
        <f t="shared" si="5"/>
        <v/>
      </c>
      <c r="AA34" s="79"/>
      <c r="AB34" s="79"/>
      <c r="AC34" s="79"/>
      <c r="AD34" s="79"/>
      <c r="AE34" s="79"/>
    </row>
    <row r="35" spans="2:31" s="74" customFormat="1" ht="19.5" hidden="1" customHeight="1" x14ac:dyDescent="0.25">
      <c r="B35" s="92">
        <f>+'2 CONTEXTO E IDENTIFICACIÓN'!E35</f>
        <v>0</v>
      </c>
      <c r="C35" s="121">
        <f>+'5 VALORACIÓN DEL CONTROL'!S47</f>
        <v>0</v>
      </c>
      <c r="D35" s="300">
        <f>+'5 VALORACIÓN DEL CONTROL'!T47</f>
        <v>0</v>
      </c>
      <c r="E35" s="122" t="str">
        <f t="shared" si="3"/>
        <v/>
      </c>
      <c r="F35" s="122" t="str">
        <f t="shared" si="4"/>
        <v/>
      </c>
      <c r="G35" s="92" t="str">
        <f t="shared" si="5"/>
        <v/>
      </c>
      <c r="AA35" s="79"/>
      <c r="AB35" s="79"/>
      <c r="AC35" s="79"/>
      <c r="AD35" s="79"/>
      <c r="AE35" s="79"/>
    </row>
    <row r="36" spans="2:31" s="74" customFormat="1" ht="19.5" hidden="1" customHeight="1" x14ac:dyDescent="0.25">
      <c r="B36" s="92">
        <f>+'2 CONTEXTO E IDENTIFICACIÓN'!E36</f>
        <v>0</v>
      </c>
      <c r="C36" s="121">
        <f>+'5 VALORACIÓN DEL CONTROL'!S48</f>
        <v>0</v>
      </c>
      <c r="D36" s="300">
        <f>+'5 VALORACIÓN DEL CONTROL'!T48</f>
        <v>0</v>
      </c>
      <c r="E36" s="122" t="str">
        <f t="shared" si="3"/>
        <v/>
      </c>
      <c r="F36" s="122" t="str">
        <f t="shared" si="4"/>
        <v/>
      </c>
      <c r="G36" s="92" t="str">
        <f t="shared" si="5"/>
        <v/>
      </c>
      <c r="AA36" s="79"/>
      <c r="AB36" s="79"/>
      <c r="AC36" s="79"/>
      <c r="AD36" s="79"/>
      <c r="AE36" s="79"/>
    </row>
    <row r="37" spans="2:31" s="74" customFormat="1" ht="19.5" hidden="1" customHeight="1" x14ac:dyDescent="0.25">
      <c r="B37" s="92">
        <f>+'2 CONTEXTO E IDENTIFICACIÓN'!E37</f>
        <v>0</v>
      </c>
      <c r="C37" s="121">
        <f>+'5 VALORACIÓN DEL CONTROL'!S49</f>
        <v>0</v>
      </c>
      <c r="D37" s="300">
        <f>+'5 VALORACIÓN DEL CONTROL'!T49</f>
        <v>0</v>
      </c>
      <c r="E37" s="122" t="str">
        <f t="shared" si="3"/>
        <v/>
      </c>
      <c r="F37" s="122" t="str">
        <f t="shared" si="4"/>
        <v/>
      </c>
      <c r="G37" s="92" t="str">
        <f t="shared" si="5"/>
        <v/>
      </c>
      <c r="AA37" s="79"/>
      <c r="AB37" s="79"/>
      <c r="AC37" s="79"/>
      <c r="AD37" s="79"/>
      <c r="AE37" s="79"/>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7">
    <cfRule type="cellIs" dxfId="73" priority="1" operator="equal">
      <formula>$S$15</formula>
    </cfRule>
    <cfRule type="cellIs" dxfId="72" priority="2" operator="equal">
      <formula>$S$14</formula>
    </cfRule>
    <cfRule type="cellIs" dxfId="71" priority="3" operator="equal">
      <formula>$S$13</formula>
    </cfRule>
    <cfRule type="cellIs" dxfId="70" priority="4" operator="equal">
      <formula>$S$12</formula>
    </cfRule>
    <cfRule type="cellIs" dxfId="69" priority="5" operator="equal">
      <formula>$S$11</formula>
    </cfRule>
  </conditionalFormatting>
  <conditionalFormatting sqref="F11:F37">
    <cfRule type="cellIs" dxfId="68" priority="6" operator="equal">
      <formula>$T$10</formula>
    </cfRule>
    <cfRule type="cellIs" dxfId="67" priority="7" operator="equal">
      <formula>$U$10</formula>
    </cfRule>
    <cfRule type="cellIs" dxfId="66" priority="8" operator="equal">
      <formula>$V$10</formula>
    </cfRule>
    <cfRule type="cellIs" dxfId="65" priority="9" operator="equal">
      <formula>$W$10</formula>
    </cfRule>
    <cfRule type="cellIs" dxfId="64" priority="10" operator="equal">
      <formula>$X$10</formula>
    </cfRule>
  </conditionalFormatting>
  <conditionalFormatting sqref="G11:G37">
    <cfRule type="cellIs" dxfId="63" priority="16" operator="equal">
      <formula>$T$18</formula>
    </cfRule>
    <cfRule type="cellIs" dxfId="62" priority="17" operator="equal">
      <formula>$T$19</formula>
    </cfRule>
    <cfRule type="cellIs" dxfId="61" priority="18" operator="equal">
      <formula>$T$20</formula>
    </cfRule>
    <cfRule type="cellIs" dxfId="60"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E14" sqref="E14"/>
    </sheetView>
  </sheetViews>
  <sheetFormatPr baseColWidth="10" defaultColWidth="14.28515625" defaultRowHeight="12.75" x14ac:dyDescent="0.25"/>
  <cols>
    <col min="1" max="1" width="19.42578125" style="74" customWidth="1" collapsed="1"/>
    <col min="2" max="2" width="9.140625" style="79" bestFit="1" customWidth="1" collapsed="1"/>
    <col min="3" max="4" width="15.5703125" style="79" customWidth="1" collapsed="1"/>
    <col min="5" max="5" width="19.7109375" style="123" customWidth="1" collapsed="1"/>
    <col min="6" max="6" width="15.5703125" style="123" customWidth="1" collapsed="1"/>
    <col min="7" max="7" width="15.5703125" style="79" customWidth="1" collapsed="1"/>
    <col min="8" max="8" width="3.85546875" style="79" customWidth="1" collapsed="1"/>
    <col min="9" max="9" width="7.42578125" style="79" customWidth="1" collapsed="1"/>
    <col min="10" max="10" width="25" style="79" customWidth="1" collapsed="1"/>
    <col min="11" max="14" width="12.42578125" style="79" customWidth="1" collapsed="1"/>
    <col min="15" max="15" width="20.140625" style="79" customWidth="1" collapsed="1"/>
    <col min="16" max="16" width="3.85546875" style="79" customWidth="1" collapsed="1"/>
    <col min="17" max="17" width="4.85546875" style="74" hidden="1" customWidth="1" collapsed="1"/>
    <col min="18" max="18" width="6.140625" style="74" hidden="1" customWidth="1" collapsed="1"/>
    <col min="19" max="24" width="14" style="74" hidden="1" customWidth="1" collapsed="1"/>
    <col min="25" max="29" width="11.42578125" style="74" customWidth="1" collapsed="1"/>
    <col min="30" max="30" width="5.5703125" style="74" bestFit="1" customWidth="1" collapsed="1"/>
    <col min="31" max="31" width="26.85546875" style="74" customWidth="1" collapsed="1"/>
    <col min="32" max="36" width="22.85546875" style="79" customWidth="1" collapsed="1"/>
    <col min="37" max="37" width="23.42578125" style="74" customWidth="1" collapsed="1"/>
    <col min="38" max="265" width="11.42578125" style="74" customWidth="1" collapsed="1"/>
    <col min="266" max="266" width="12.7109375" style="74" customWidth="1" collapsed="1"/>
    <col min="267" max="267" width="47" style="74" customWidth="1" collapsed="1"/>
    <col min="268" max="268" width="35" style="74" customWidth="1" collapsed="1"/>
    <col min="269" max="16384" width="14.28515625" style="74" collapsed="1"/>
  </cols>
  <sheetData>
    <row r="1" spans="1:38" ht="16.5" customHeight="1" x14ac:dyDescent="0.25">
      <c r="A1" s="389"/>
      <c r="B1" s="380" t="str">
        <f>+'2 CONTEXTO E IDENTIFICACIÓN'!B1</f>
        <v>MAPA RIESGOS OPERATIVOS  POR PROCESOS</v>
      </c>
      <c r="C1" s="380"/>
      <c r="D1" s="380"/>
      <c r="E1" s="380"/>
      <c r="F1" s="380"/>
      <c r="G1" s="380"/>
      <c r="H1" s="380"/>
      <c r="I1" s="380"/>
      <c r="J1" s="380"/>
      <c r="K1" s="380"/>
      <c r="L1" s="380"/>
      <c r="M1" s="380"/>
      <c r="N1" s="380"/>
      <c r="O1" s="290" t="str">
        <f>+'2 CONTEXTO E IDENTIFICACIÓN'!I1</f>
        <v xml:space="preserve">Código: </v>
      </c>
    </row>
    <row r="2" spans="1:38" ht="16.5" customHeight="1" x14ac:dyDescent="0.25">
      <c r="A2" s="389"/>
      <c r="B2" s="380"/>
      <c r="C2" s="380"/>
      <c r="D2" s="380"/>
      <c r="E2" s="380"/>
      <c r="F2" s="380"/>
      <c r="G2" s="380"/>
      <c r="H2" s="380"/>
      <c r="I2" s="380"/>
      <c r="J2" s="380"/>
      <c r="K2" s="380"/>
      <c r="L2" s="380"/>
      <c r="M2" s="380"/>
      <c r="N2" s="380"/>
      <c r="O2" s="290" t="str">
        <f>+'2 CONTEXTO E IDENTIFICACIÓN'!I2</f>
        <v xml:space="preserve">Fecha: </v>
      </c>
    </row>
    <row r="3" spans="1:38" s="62" customFormat="1" ht="16.5" customHeight="1" x14ac:dyDescent="0.2">
      <c r="A3" s="389"/>
      <c r="B3" s="380"/>
      <c r="C3" s="380"/>
      <c r="D3" s="380"/>
      <c r="E3" s="380"/>
      <c r="F3" s="380"/>
      <c r="G3" s="380"/>
      <c r="H3" s="380"/>
      <c r="I3" s="380"/>
      <c r="J3" s="380"/>
      <c r="K3" s="380"/>
      <c r="L3" s="380"/>
      <c r="M3" s="380"/>
      <c r="N3" s="380"/>
      <c r="O3" s="290" t="str">
        <f>+'2 CONTEXTO E IDENTIFICACIÓN'!I3</f>
        <v>Versión: 001</v>
      </c>
      <c r="AF3" s="63"/>
      <c r="AG3" s="63"/>
      <c r="AH3" s="63"/>
      <c r="AI3" s="63"/>
      <c r="AJ3" s="63"/>
    </row>
    <row r="4" spans="1:38" s="62" customFormat="1" ht="16.5" customHeight="1" x14ac:dyDescent="0.2">
      <c r="A4" s="390"/>
      <c r="B4" s="380"/>
      <c r="C4" s="380"/>
      <c r="D4" s="380"/>
      <c r="E4" s="380"/>
      <c r="F4" s="380"/>
      <c r="G4" s="380"/>
      <c r="H4" s="380"/>
      <c r="I4" s="380"/>
      <c r="J4" s="380"/>
      <c r="K4" s="380"/>
      <c r="L4" s="380"/>
      <c r="M4" s="380"/>
      <c r="N4" s="380"/>
      <c r="O4" s="290" t="str">
        <f>+'2 CONTEXTO E IDENTIFICACIÓN'!I4</f>
        <v>Página:</v>
      </c>
      <c r="P4" s="64"/>
      <c r="AF4" s="63"/>
      <c r="AG4" s="63"/>
      <c r="AH4" s="63"/>
      <c r="AI4" s="63"/>
      <c r="AJ4" s="63"/>
    </row>
    <row r="5" spans="1:38" s="62" customFormat="1" x14ac:dyDescent="0.2">
      <c r="A5" s="66"/>
      <c r="B5" s="64"/>
      <c r="C5" s="64"/>
      <c r="D5" s="64"/>
      <c r="E5" s="196"/>
      <c r="F5" s="196"/>
      <c r="G5" s="64"/>
      <c r="H5" s="64"/>
      <c r="O5" s="65"/>
      <c r="P5" s="64"/>
      <c r="AF5" s="63"/>
      <c r="AG5" s="63"/>
      <c r="AH5" s="63"/>
      <c r="AI5" s="63"/>
      <c r="AJ5" s="63"/>
    </row>
    <row r="6" spans="1:38" s="62" customFormat="1" ht="17.45" customHeight="1" x14ac:dyDescent="0.2">
      <c r="A6" s="19" t="s">
        <v>135</v>
      </c>
      <c r="B6" s="376" t="str">
        <f>+IF('2 CONTEXTO E IDENTIFICACIÓN'!$B$6="","",'2 CONTEXTO E IDENTIFICACIÓN'!$B$6)</f>
        <v xml:space="preserve">Proceso Jurídico  </v>
      </c>
      <c r="C6" s="376"/>
      <c r="D6" s="376"/>
      <c r="E6" s="376"/>
      <c r="F6" s="376"/>
      <c r="G6" s="376"/>
      <c r="H6" s="376"/>
      <c r="I6" s="376"/>
      <c r="J6" s="376"/>
      <c r="K6" s="376"/>
      <c r="L6" s="376"/>
      <c r="M6" s="376"/>
      <c r="N6" s="376"/>
      <c r="O6" s="376"/>
      <c r="P6" s="64"/>
      <c r="AF6" s="63"/>
      <c r="AG6" s="63"/>
      <c r="AH6" s="63"/>
      <c r="AI6" s="63"/>
      <c r="AJ6" s="63"/>
    </row>
    <row r="7" spans="1:38" s="62" customFormat="1" ht="17.45" customHeight="1" x14ac:dyDescent="0.2">
      <c r="A7" s="196"/>
      <c r="B7" s="196"/>
      <c r="C7" s="196"/>
      <c r="D7" s="196"/>
      <c r="E7" s="196"/>
      <c r="F7" s="196"/>
      <c r="G7" s="64"/>
      <c r="H7" s="64"/>
      <c r="I7" s="197"/>
      <c r="J7" s="197"/>
      <c r="K7" s="198"/>
      <c r="L7" s="198"/>
      <c r="M7" s="198"/>
      <c r="N7" s="65"/>
      <c r="O7" s="65"/>
      <c r="P7" s="64"/>
      <c r="AF7" s="63"/>
      <c r="AG7" s="63"/>
      <c r="AH7" s="63"/>
      <c r="AI7" s="63"/>
      <c r="AJ7" s="63"/>
    </row>
    <row r="8" spans="1:38" s="62" customFormat="1" ht="15" thickBot="1" x14ac:dyDescent="0.25">
      <c r="D8" s="61"/>
      <c r="E8" s="61"/>
      <c r="F8" s="119"/>
      <c r="AF8" s="63"/>
      <c r="AG8" s="63"/>
      <c r="AH8" s="63"/>
      <c r="AI8" s="63"/>
      <c r="AJ8" s="63"/>
    </row>
    <row r="9" spans="1:38" s="62" customFormat="1" ht="13.5" thickBot="1" x14ac:dyDescent="0.25">
      <c r="A9" s="424" t="s">
        <v>15</v>
      </c>
      <c r="B9" s="425"/>
      <c r="C9" s="425"/>
      <c r="D9" s="425"/>
      <c r="E9" s="425"/>
      <c r="F9" s="425"/>
      <c r="G9" s="426"/>
      <c r="I9" s="424" t="s">
        <v>16</v>
      </c>
      <c r="J9" s="425"/>
      <c r="K9" s="425"/>
      <c r="L9" s="425"/>
      <c r="M9" s="425"/>
      <c r="N9" s="425"/>
      <c r="O9" s="426"/>
      <c r="R9" s="67"/>
      <c r="S9" s="68"/>
      <c r="T9" s="378" t="s">
        <v>68</v>
      </c>
      <c r="U9" s="378"/>
      <c r="V9" s="378"/>
      <c r="W9" s="378"/>
      <c r="X9" s="379"/>
      <c r="AF9" s="63"/>
      <c r="AG9" s="63"/>
      <c r="AH9" s="63"/>
      <c r="AI9" s="63"/>
      <c r="AJ9" s="63"/>
    </row>
    <row r="10" spans="1:38" x14ac:dyDescent="0.25">
      <c r="A10" s="72"/>
      <c r="B10" s="73"/>
      <c r="C10" s="378" t="s">
        <v>68</v>
      </c>
      <c r="D10" s="378"/>
      <c r="E10" s="378"/>
      <c r="F10" s="378"/>
      <c r="G10" s="379"/>
      <c r="H10" s="71"/>
      <c r="I10" s="72"/>
      <c r="J10" s="73"/>
      <c r="K10" s="378" t="s">
        <v>68</v>
      </c>
      <c r="L10" s="378"/>
      <c r="M10" s="378"/>
      <c r="N10" s="378"/>
      <c r="O10" s="379"/>
      <c r="P10" s="71"/>
      <c r="R10" s="75"/>
      <c r="T10" s="76">
        <v>0.2</v>
      </c>
      <c r="U10" s="76">
        <v>0.4</v>
      </c>
      <c r="V10" s="76">
        <v>0.6</v>
      </c>
      <c r="W10" s="76">
        <v>0.8</v>
      </c>
      <c r="X10" s="77">
        <v>1</v>
      </c>
      <c r="Y10" s="78"/>
      <c r="Z10" s="78"/>
      <c r="AA10" s="78"/>
      <c r="AB10" s="78"/>
      <c r="AC10" s="78"/>
      <c r="AD10" s="78"/>
      <c r="AE10" s="78"/>
    </row>
    <row r="11" spans="1:38" x14ac:dyDescent="0.2">
      <c r="A11" s="75"/>
      <c r="B11" s="84"/>
      <c r="C11" s="85" t="s">
        <v>46</v>
      </c>
      <c r="D11" s="85" t="s">
        <v>7</v>
      </c>
      <c r="E11" s="85" t="s">
        <v>5</v>
      </c>
      <c r="F11" s="85" t="s">
        <v>6</v>
      </c>
      <c r="G11" s="86" t="s">
        <v>54</v>
      </c>
      <c r="H11" s="71"/>
      <c r="I11" s="75"/>
      <c r="J11" s="84"/>
      <c r="K11" s="85" t="s">
        <v>46</v>
      </c>
      <c r="L11" s="85" t="s">
        <v>7</v>
      </c>
      <c r="M11" s="85" t="s">
        <v>5</v>
      </c>
      <c r="N11" s="85" t="s">
        <v>6</v>
      </c>
      <c r="O11" s="86" t="s">
        <v>54</v>
      </c>
      <c r="P11" s="71"/>
      <c r="R11" s="75"/>
      <c r="S11" s="87"/>
      <c r="T11" s="88" t="s">
        <v>46</v>
      </c>
      <c r="U11" s="88" t="s">
        <v>7</v>
      </c>
      <c r="V11" s="88" t="s">
        <v>5</v>
      </c>
      <c r="W11" s="88" t="s">
        <v>6</v>
      </c>
      <c r="X11" s="89" t="s">
        <v>54</v>
      </c>
      <c r="AA11" s="78"/>
      <c r="AB11" s="78"/>
      <c r="AC11" s="90"/>
      <c r="AD11" s="90"/>
      <c r="AE11" s="90"/>
      <c r="AF11" s="90"/>
      <c r="AG11" s="90"/>
      <c r="AH11" s="90"/>
      <c r="AI11" s="90"/>
      <c r="AJ11" s="90"/>
      <c r="AK11" s="90"/>
      <c r="AL11" s="90"/>
    </row>
    <row r="12" spans="1:38" ht="55.5" customHeight="1" x14ac:dyDescent="0.2">
      <c r="A12" s="384" t="s">
        <v>35</v>
      </c>
      <c r="B12" s="85" t="s">
        <v>43</v>
      </c>
      <c r="C12" s="95" t="str">
        <f>+'4 MAPA CALOR INHERENTE'!I11</f>
        <v xml:space="preserve">                   </v>
      </c>
      <c r="D12" s="95" t="str">
        <f>+'4 MAPA CALOR INHERENTE'!J11</f>
        <v xml:space="preserve">                   </v>
      </c>
      <c r="E12" s="95" t="str">
        <f>+'4 MAPA CALOR INHERENTE'!K11</f>
        <v xml:space="preserve">                   </v>
      </c>
      <c r="F12" s="95" t="str">
        <f>+'4 MAPA CALOR INHERENTE'!L11</f>
        <v xml:space="preserve">                   </v>
      </c>
      <c r="G12" s="96" t="str">
        <f>+'4 MAPA CALOR INHERENTE'!M11</f>
        <v xml:space="preserve">                   </v>
      </c>
      <c r="H12" s="94"/>
      <c r="I12" s="384" t="s">
        <v>35</v>
      </c>
      <c r="J12" s="85" t="s">
        <v>43</v>
      </c>
      <c r="K12" s="95" t="str">
        <f>+'6 MAPA CALOR RESIDUAL'!K11</f>
        <v xml:space="preserve">                   </v>
      </c>
      <c r="L12" s="95" t="str">
        <f>+'6 MAPA CALOR RESIDUAL'!L11</f>
        <v xml:space="preserve">                   </v>
      </c>
      <c r="M12" s="95" t="str">
        <f>+'6 MAPA CALOR RESIDUAL'!M11</f>
        <v xml:space="preserve">                   </v>
      </c>
      <c r="N12" s="95" t="str">
        <f>+'6 MAPA CALOR RESIDUAL'!N11</f>
        <v xml:space="preserve">                   </v>
      </c>
      <c r="O12" s="96" t="str">
        <f>+'6 MAPA CALOR RESIDUAL'!O11</f>
        <v xml:space="preserve">                   </v>
      </c>
      <c r="P12" s="94"/>
      <c r="Q12" s="421" t="s">
        <v>35</v>
      </c>
      <c r="R12" s="97">
        <v>1</v>
      </c>
      <c r="S12" s="88" t="s">
        <v>43</v>
      </c>
      <c r="T12" s="95" t="s">
        <v>66</v>
      </c>
      <c r="U12" s="95" t="s">
        <v>66</v>
      </c>
      <c r="V12" s="95" t="s">
        <v>66</v>
      </c>
      <c r="W12" s="95" t="s">
        <v>66</v>
      </c>
      <c r="X12" s="96" t="s">
        <v>65</v>
      </c>
      <c r="AA12" s="78"/>
      <c r="AB12" s="78"/>
      <c r="AC12" s="90"/>
      <c r="AD12" s="90"/>
      <c r="AE12" s="90"/>
      <c r="AF12" s="98"/>
      <c r="AG12" s="98"/>
      <c r="AH12" s="98"/>
      <c r="AI12" s="98"/>
      <c r="AJ12" s="98"/>
      <c r="AK12" s="90"/>
      <c r="AL12" s="90"/>
    </row>
    <row r="13" spans="1:38" ht="55.5" customHeight="1" x14ac:dyDescent="0.2">
      <c r="A13" s="384"/>
      <c r="B13" s="85" t="s">
        <v>42</v>
      </c>
      <c r="C13" s="99" t="str">
        <f>+'4 MAPA CALOR INHERENTE'!I12</f>
        <v xml:space="preserve">                   </v>
      </c>
      <c r="D13" s="99" t="str">
        <f>+'4 MAPA CALOR INHERENTE'!J12</f>
        <v xml:space="preserve">                   </v>
      </c>
      <c r="E13" s="95" t="str">
        <f>+'4 MAPA CALOR INHERENTE'!K12</f>
        <v xml:space="preserve">                   </v>
      </c>
      <c r="F13" s="95" t="str">
        <f>+'4 MAPA CALOR INHERENTE'!L12</f>
        <v xml:space="preserve">                   </v>
      </c>
      <c r="G13" s="96" t="str">
        <f>+'4 MAPA CALOR INHERENTE'!M12</f>
        <v xml:space="preserve">                   </v>
      </c>
      <c r="H13" s="94"/>
      <c r="I13" s="384"/>
      <c r="J13" s="85" t="s">
        <v>42</v>
      </c>
      <c r="K13" s="99" t="str">
        <f>+'6 MAPA CALOR RESIDUAL'!K12</f>
        <v xml:space="preserve">                   </v>
      </c>
      <c r="L13" s="99" t="str">
        <f>+'6 MAPA CALOR RESIDUAL'!L12</f>
        <v xml:space="preserve">                   </v>
      </c>
      <c r="M13" s="95" t="str">
        <f>+'6 MAPA CALOR RESIDUAL'!M12</f>
        <v xml:space="preserve">                   </v>
      </c>
      <c r="N13" s="95" t="str">
        <f>+'6 MAPA CALOR RESIDUAL'!N12</f>
        <v xml:space="preserve">                   </v>
      </c>
      <c r="O13" s="96" t="str">
        <f>+'6 MAPA CALOR RESIDUAL'!O12</f>
        <v xml:space="preserve">                   </v>
      </c>
      <c r="P13" s="94"/>
      <c r="Q13" s="421"/>
      <c r="R13" s="97">
        <v>0.8</v>
      </c>
      <c r="S13" s="88" t="s">
        <v>42</v>
      </c>
      <c r="T13" s="99" t="s">
        <v>5</v>
      </c>
      <c r="U13" s="99" t="s">
        <v>5</v>
      </c>
      <c r="V13" s="95" t="s">
        <v>66</v>
      </c>
      <c r="W13" s="95" t="s">
        <v>66</v>
      </c>
      <c r="X13" s="96" t="s">
        <v>65</v>
      </c>
      <c r="AA13" s="78"/>
      <c r="AB13" s="78"/>
      <c r="AC13" s="90"/>
      <c r="AD13" s="100"/>
      <c r="AE13" s="101"/>
      <c r="AF13" s="98"/>
      <c r="AG13" s="98"/>
      <c r="AH13" s="98"/>
      <c r="AI13" s="98"/>
      <c r="AJ13" s="98"/>
      <c r="AK13" s="90"/>
      <c r="AL13" s="90"/>
    </row>
    <row r="14" spans="1:38" ht="55.5" customHeight="1" x14ac:dyDescent="0.2">
      <c r="A14" s="384"/>
      <c r="B14" s="85" t="s">
        <v>40</v>
      </c>
      <c r="C14" s="99" t="str">
        <f>+'4 MAPA CALOR INHERENTE'!I13</f>
        <v xml:space="preserve">                   </v>
      </c>
      <c r="D14" s="99" t="str">
        <f>+'4 MAPA CALOR INHERENTE'!J13</f>
        <v xml:space="preserve">                   </v>
      </c>
      <c r="E14" s="99" t="str">
        <f>+'4 MAPA CALOR INHERENTE'!K13</f>
        <v xml:space="preserve">  R3 R4                </v>
      </c>
      <c r="F14" s="95" t="str">
        <f>+'4 MAPA CALOR INHERENTE'!L13</f>
        <v xml:space="preserve"> R2                  </v>
      </c>
      <c r="G14" s="96" t="str">
        <f>+'4 MAPA CALOR INHERENTE'!M13</f>
        <v xml:space="preserve">                   </v>
      </c>
      <c r="H14" s="94"/>
      <c r="I14" s="384"/>
      <c r="J14" s="85" t="s">
        <v>40</v>
      </c>
      <c r="K14" s="99" t="str">
        <f>+'6 MAPA CALOR RESIDUAL'!K13</f>
        <v xml:space="preserve">                   </v>
      </c>
      <c r="L14" s="99" t="str">
        <f>+'6 MAPA CALOR RESIDUAL'!L13</f>
        <v xml:space="preserve">                   </v>
      </c>
      <c r="M14" s="99" t="str">
        <f>+'6 MAPA CALOR RESIDUAL'!M13</f>
        <v xml:space="preserve">                   </v>
      </c>
      <c r="N14" s="95" t="str">
        <f>+'6 MAPA CALOR RESIDUAL'!N13</f>
        <v xml:space="preserve">                   </v>
      </c>
      <c r="O14" s="96" t="str">
        <f>+'6 MAPA CALOR RESIDUAL'!O13</f>
        <v xml:space="preserve">                   </v>
      </c>
      <c r="P14" s="94"/>
      <c r="Q14" s="421"/>
      <c r="R14" s="97">
        <v>0.6</v>
      </c>
      <c r="S14" s="88" t="s">
        <v>40</v>
      </c>
      <c r="T14" s="99" t="s">
        <v>5</v>
      </c>
      <c r="U14" s="99" t="s">
        <v>5</v>
      </c>
      <c r="V14" s="99" t="s">
        <v>5</v>
      </c>
      <c r="W14" s="95" t="s">
        <v>66</v>
      </c>
      <c r="X14" s="96" t="s">
        <v>65</v>
      </c>
      <c r="AA14" s="78"/>
      <c r="AB14" s="78"/>
      <c r="AC14" s="90"/>
      <c r="AD14" s="100"/>
      <c r="AE14" s="101"/>
      <c r="AF14" s="98"/>
      <c r="AG14" s="98"/>
      <c r="AH14" s="98"/>
      <c r="AI14" s="98"/>
      <c r="AJ14" s="102"/>
      <c r="AK14" s="90"/>
      <c r="AL14" s="90"/>
    </row>
    <row r="15" spans="1:38" ht="55.5" customHeight="1" x14ac:dyDescent="0.2">
      <c r="A15" s="384"/>
      <c r="B15" s="85" t="s">
        <v>38</v>
      </c>
      <c r="C15" s="103" t="str">
        <f>+'4 MAPA CALOR INHERENTE'!I14</f>
        <v xml:space="preserve">                   </v>
      </c>
      <c r="D15" s="99" t="str">
        <f>+'4 MAPA CALOR INHERENTE'!J14</f>
        <v xml:space="preserve">                   </v>
      </c>
      <c r="E15" s="99" t="str">
        <f>+'4 MAPA CALOR INHERENTE'!K14</f>
        <v xml:space="preserve">R1                   </v>
      </c>
      <c r="F15" s="95" t="str">
        <f>+'4 MAPA CALOR INHERENTE'!L14</f>
        <v xml:space="preserve">                   </v>
      </c>
      <c r="G15" s="96" t="str">
        <f>+'4 MAPA CALOR INHERENTE'!M14</f>
        <v xml:space="preserve">                   </v>
      </c>
      <c r="H15" s="94"/>
      <c r="I15" s="384"/>
      <c r="J15" s="85" t="s">
        <v>38</v>
      </c>
      <c r="K15" s="103" t="str">
        <f>+'6 MAPA CALOR RESIDUAL'!K14</f>
        <v xml:space="preserve">                   </v>
      </c>
      <c r="L15" s="99" t="str">
        <f>+'6 MAPA CALOR RESIDUAL'!L14</f>
        <v xml:space="preserve">                   </v>
      </c>
      <c r="M15" s="99" t="str">
        <f>+'6 MAPA CALOR RESIDUAL'!M14</f>
        <v xml:space="preserve">R1  R3 R4                </v>
      </c>
      <c r="N15" s="95" t="str">
        <f>+'6 MAPA CALOR RESIDUAL'!N14</f>
        <v xml:space="preserve"> R2                  </v>
      </c>
      <c r="O15" s="96" t="str">
        <f>+'6 MAPA CALOR RESIDUAL'!O14</f>
        <v xml:space="preserve">                   </v>
      </c>
      <c r="P15" s="94"/>
      <c r="Q15" s="421"/>
      <c r="R15" s="97">
        <v>0.4</v>
      </c>
      <c r="S15" s="88" t="s">
        <v>38</v>
      </c>
      <c r="T15" s="103" t="s">
        <v>67</v>
      </c>
      <c r="U15" s="99" t="s">
        <v>5</v>
      </c>
      <c r="V15" s="99" t="s">
        <v>5</v>
      </c>
      <c r="W15" s="95" t="s">
        <v>66</v>
      </c>
      <c r="X15" s="96" t="s">
        <v>65</v>
      </c>
      <c r="AA15" s="78"/>
      <c r="AB15" s="78"/>
      <c r="AC15" s="90"/>
      <c r="AD15" s="100"/>
      <c r="AE15" s="101"/>
      <c r="AF15" s="98"/>
      <c r="AG15" s="98"/>
      <c r="AH15" s="98"/>
      <c r="AI15" s="102"/>
      <c r="AJ15" s="98"/>
      <c r="AK15" s="90"/>
      <c r="AL15" s="90"/>
    </row>
    <row r="16" spans="1:38" ht="55.5" customHeight="1" thickBot="1" x14ac:dyDescent="0.25">
      <c r="A16" s="385"/>
      <c r="B16" s="104" t="s">
        <v>36</v>
      </c>
      <c r="C16" s="105" t="str">
        <f>+'4 MAPA CALOR INHERENTE'!I15</f>
        <v xml:space="preserve">                   </v>
      </c>
      <c r="D16" s="105" t="str">
        <f>+'4 MAPA CALOR INHERENTE'!J15</f>
        <v xml:space="preserve">                   </v>
      </c>
      <c r="E16" s="106" t="str">
        <f>+'4 MAPA CALOR INHERENTE'!K15</f>
        <v xml:space="preserve">                   </v>
      </c>
      <c r="F16" s="107" t="str">
        <f>+'4 MAPA CALOR INHERENTE'!L15</f>
        <v xml:space="preserve">                   </v>
      </c>
      <c r="G16" s="108" t="str">
        <f>+'4 MAPA CALOR INHERENTE'!M15</f>
        <v xml:space="preserve">                   </v>
      </c>
      <c r="H16" s="94"/>
      <c r="I16" s="385"/>
      <c r="J16" s="104" t="s">
        <v>36</v>
      </c>
      <c r="K16" s="105" t="str">
        <f>+'6 MAPA CALOR RESIDUAL'!K15</f>
        <v xml:space="preserve">                   </v>
      </c>
      <c r="L16" s="105" t="str">
        <f>+'6 MAPA CALOR RESIDUAL'!L15</f>
        <v xml:space="preserve">                   </v>
      </c>
      <c r="M16" s="106" t="str">
        <f>+'6 MAPA CALOR RESIDUAL'!M15</f>
        <v xml:space="preserve">                   </v>
      </c>
      <c r="N16" s="107" t="str">
        <f>+'6 MAPA CALOR RESIDUAL'!N15</f>
        <v xml:space="preserve">                   </v>
      </c>
      <c r="O16" s="108" t="str">
        <f>+'6 MAPA CALOR RESIDUAL'!O15</f>
        <v xml:space="preserve">                   </v>
      </c>
      <c r="P16" s="94"/>
      <c r="Q16" s="421"/>
      <c r="R16" s="109">
        <v>0.2</v>
      </c>
      <c r="S16" s="110" t="s">
        <v>36</v>
      </c>
      <c r="T16" s="105" t="s">
        <v>67</v>
      </c>
      <c r="U16" s="105" t="s">
        <v>67</v>
      </c>
      <c r="V16" s="106" t="s">
        <v>5</v>
      </c>
      <c r="W16" s="107" t="s">
        <v>66</v>
      </c>
      <c r="X16" s="108" t="s">
        <v>65</v>
      </c>
      <c r="AA16" s="78"/>
      <c r="AB16" s="78"/>
      <c r="AC16" s="90"/>
      <c r="AD16" s="100"/>
      <c r="AE16" s="101"/>
      <c r="AF16" s="98"/>
      <c r="AG16" s="98"/>
      <c r="AH16" s="98"/>
      <c r="AI16" s="111"/>
      <c r="AJ16" s="98"/>
      <c r="AK16" s="90"/>
      <c r="AL16" s="90"/>
    </row>
    <row r="17" spans="1:38" x14ac:dyDescent="0.2">
      <c r="A17" s="79"/>
      <c r="B17" s="94"/>
      <c r="C17" s="178"/>
      <c r="D17" s="179"/>
      <c r="E17" s="180"/>
      <c r="F17" s="180"/>
      <c r="G17" s="94"/>
      <c r="H17" s="94"/>
      <c r="I17" s="94"/>
      <c r="J17" s="94"/>
      <c r="K17" s="94"/>
      <c r="L17" s="94"/>
      <c r="M17" s="94"/>
      <c r="N17" s="94"/>
      <c r="O17" s="94"/>
      <c r="P17" s="94"/>
      <c r="AA17" s="78"/>
      <c r="AB17" s="78"/>
      <c r="AC17" s="90"/>
      <c r="AD17" s="100"/>
      <c r="AE17" s="101"/>
      <c r="AF17" s="98"/>
      <c r="AG17" s="98"/>
      <c r="AH17" s="98"/>
      <c r="AI17" s="98"/>
      <c r="AJ17" s="98"/>
      <c r="AK17" s="90"/>
      <c r="AL17" s="90"/>
    </row>
    <row r="18" spans="1:38" ht="25.5" x14ac:dyDescent="0.2">
      <c r="A18" s="79"/>
      <c r="B18" s="94"/>
      <c r="C18" s="178"/>
      <c r="D18" s="179"/>
      <c r="E18" s="180"/>
      <c r="F18" s="180"/>
      <c r="G18" s="94"/>
      <c r="H18" s="94"/>
      <c r="I18" s="94"/>
      <c r="J18" s="94"/>
      <c r="K18" s="94"/>
      <c r="L18" s="94"/>
      <c r="M18" s="94"/>
      <c r="N18" s="94"/>
      <c r="O18" s="94"/>
      <c r="P18" s="94"/>
      <c r="T18" s="82" t="s">
        <v>69</v>
      </c>
      <c r="V18" s="78"/>
      <c r="W18" s="78"/>
      <c r="X18" s="78"/>
      <c r="Y18" s="78"/>
      <c r="Z18" s="78"/>
      <c r="AA18" s="78"/>
      <c r="AB18" s="78"/>
      <c r="AC18" s="90"/>
      <c r="AD18" s="100"/>
      <c r="AE18" s="90"/>
      <c r="AF18" s="101"/>
      <c r="AG18" s="101"/>
      <c r="AH18" s="101"/>
      <c r="AI18" s="101"/>
      <c r="AJ18" s="101"/>
      <c r="AK18" s="90"/>
      <c r="AL18" s="90"/>
    </row>
    <row r="19" spans="1:38" x14ac:dyDescent="0.2">
      <c r="A19" s="79"/>
      <c r="B19" s="94"/>
      <c r="C19" s="178"/>
      <c r="D19" s="179"/>
      <c r="E19" s="180"/>
      <c r="F19" s="180"/>
      <c r="G19" s="94"/>
      <c r="H19" s="94"/>
      <c r="I19" s="94"/>
      <c r="J19" s="94"/>
      <c r="K19" s="94"/>
      <c r="L19" s="94"/>
      <c r="M19" s="94"/>
      <c r="N19" s="94"/>
      <c r="O19" s="94"/>
      <c r="P19" s="94"/>
      <c r="T19" s="112" t="s">
        <v>65</v>
      </c>
      <c r="V19" s="78"/>
      <c r="W19" s="78"/>
      <c r="X19" s="78"/>
      <c r="Y19" s="78"/>
      <c r="Z19" s="78"/>
      <c r="AA19" s="78"/>
      <c r="AB19" s="78"/>
      <c r="AC19" s="90"/>
      <c r="AD19" s="90"/>
      <c r="AE19" s="90"/>
      <c r="AF19" s="98"/>
      <c r="AG19" s="98"/>
      <c r="AH19" s="98"/>
      <c r="AI19" s="98"/>
      <c r="AJ19" s="98"/>
      <c r="AK19" s="90"/>
      <c r="AL19" s="90"/>
    </row>
    <row r="20" spans="1:38" x14ac:dyDescent="0.2">
      <c r="A20" s="79"/>
      <c r="B20" s="94"/>
      <c r="C20" s="178"/>
      <c r="D20" s="179"/>
      <c r="E20" s="180"/>
      <c r="F20" s="180"/>
      <c r="G20" s="94"/>
      <c r="H20" s="94"/>
      <c r="I20" s="94"/>
      <c r="J20" s="94"/>
      <c r="K20" s="94"/>
      <c r="L20" s="94"/>
      <c r="M20" s="94"/>
      <c r="N20" s="94"/>
      <c r="O20" s="94"/>
      <c r="P20" s="94"/>
      <c r="T20" s="95" t="s">
        <v>66</v>
      </c>
      <c r="U20" s="78"/>
      <c r="V20" s="78"/>
      <c r="W20" s="78"/>
      <c r="X20" s="78"/>
      <c r="Y20" s="78"/>
      <c r="Z20" s="78"/>
      <c r="AA20" s="78"/>
      <c r="AB20" s="78"/>
      <c r="AC20" s="90"/>
      <c r="AD20" s="90"/>
      <c r="AE20" s="90"/>
      <c r="AF20" s="98"/>
      <c r="AG20" s="98"/>
      <c r="AH20" s="98"/>
      <c r="AI20" s="98"/>
      <c r="AJ20" s="98"/>
      <c r="AK20" s="90"/>
      <c r="AL20" s="90"/>
    </row>
    <row r="21" spans="1:38" x14ac:dyDescent="0.2">
      <c r="A21" s="79"/>
      <c r="B21" s="94"/>
      <c r="C21" s="178"/>
      <c r="D21" s="179"/>
      <c r="E21" s="180"/>
      <c r="F21" s="180"/>
      <c r="G21" s="94"/>
      <c r="H21" s="94"/>
      <c r="I21" s="94"/>
      <c r="J21" s="94"/>
      <c r="K21" s="94"/>
      <c r="L21" s="94"/>
      <c r="M21" s="94"/>
      <c r="N21" s="94"/>
      <c r="O21" s="94"/>
      <c r="P21" s="94"/>
      <c r="S21" s="113"/>
      <c r="T21" s="99" t="s">
        <v>5</v>
      </c>
      <c r="U21" s="113"/>
      <c r="V21" s="113"/>
      <c r="W21" s="113"/>
      <c r="X21" s="113"/>
      <c r="Y21" s="113"/>
      <c r="Z21" s="113"/>
      <c r="AA21" s="113"/>
      <c r="AB21" s="113"/>
      <c r="AC21" s="90"/>
      <c r="AD21" s="90"/>
      <c r="AE21" s="114"/>
      <c r="AF21" s="114"/>
      <c r="AG21" s="114"/>
      <c r="AH21" s="114"/>
      <c r="AI21" s="114"/>
      <c r="AJ21" s="114"/>
      <c r="AK21" s="90"/>
      <c r="AL21" s="90"/>
    </row>
    <row r="22" spans="1:38" x14ac:dyDescent="0.2">
      <c r="A22" s="79"/>
      <c r="B22" s="94"/>
      <c r="C22" s="178"/>
      <c r="D22" s="179"/>
      <c r="E22" s="180"/>
      <c r="F22" s="180"/>
      <c r="G22" s="94"/>
      <c r="H22" s="94"/>
      <c r="I22" s="94"/>
      <c r="J22" s="94"/>
      <c r="K22" s="94"/>
      <c r="L22" s="94"/>
      <c r="M22" s="94"/>
      <c r="N22" s="94"/>
      <c r="O22" s="94"/>
      <c r="P22" s="94"/>
      <c r="S22" s="113"/>
      <c r="T22" s="103" t="s">
        <v>67</v>
      </c>
      <c r="AA22" s="113"/>
      <c r="AB22" s="113"/>
      <c r="AC22" s="90"/>
      <c r="AD22" s="90"/>
      <c r="AE22" s="90"/>
      <c r="AF22" s="98"/>
      <c r="AG22" s="98"/>
      <c r="AH22" s="98"/>
      <c r="AI22" s="98"/>
      <c r="AJ22" s="98"/>
      <c r="AK22" s="90"/>
      <c r="AL22" s="90"/>
    </row>
    <row r="23" spans="1:38" x14ac:dyDescent="0.2">
      <c r="A23" s="79"/>
      <c r="B23" s="94"/>
      <c r="C23" s="178"/>
      <c r="D23" s="179"/>
      <c r="E23" s="180"/>
      <c r="F23" s="180"/>
      <c r="G23" s="94"/>
      <c r="H23" s="94"/>
      <c r="I23" s="94"/>
      <c r="J23" s="94"/>
      <c r="K23" s="94"/>
      <c r="L23" s="94"/>
      <c r="M23" s="94"/>
      <c r="N23" s="94"/>
      <c r="O23" s="94"/>
      <c r="P23" s="94"/>
      <c r="Q23" s="115"/>
      <c r="R23" s="115"/>
      <c r="S23" s="113"/>
      <c r="AA23" s="113"/>
      <c r="AB23" s="113"/>
      <c r="AC23" s="90"/>
      <c r="AD23" s="90"/>
      <c r="AE23" s="90"/>
      <c r="AF23" s="98"/>
      <c r="AG23" s="98"/>
      <c r="AH23" s="98"/>
      <c r="AI23" s="98"/>
      <c r="AJ23" s="98"/>
      <c r="AK23" s="90"/>
      <c r="AL23" s="90"/>
    </row>
    <row r="24" spans="1:38" x14ac:dyDescent="0.2">
      <c r="A24" s="79"/>
      <c r="B24" s="94"/>
      <c r="C24" s="178"/>
      <c r="D24" s="179"/>
      <c r="E24" s="180"/>
      <c r="F24" s="180"/>
      <c r="G24" s="94"/>
      <c r="H24" s="94"/>
      <c r="I24" s="94"/>
      <c r="J24" s="94"/>
      <c r="K24" s="94"/>
      <c r="L24" s="94"/>
      <c r="M24" s="94"/>
      <c r="N24" s="94"/>
      <c r="O24" s="94"/>
      <c r="P24" s="94"/>
      <c r="Q24" s="115"/>
      <c r="R24" s="115"/>
      <c r="S24" s="116"/>
      <c r="AA24" s="113"/>
      <c r="AB24" s="113"/>
      <c r="AC24" s="90"/>
      <c r="AD24" s="111"/>
      <c r="AE24" s="111"/>
      <c r="AF24" s="111"/>
      <c r="AG24" s="111"/>
      <c r="AH24" s="111"/>
      <c r="AI24" s="111"/>
      <c r="AJ24" s="98"/>
      <c r="AK24" s="90"/>
      <c r="AL24" s="90"/>
    </row>
    <row r="25" spans="1:38" x14ac:dyDescent="0.2">
      <c r="A25" s="79"/>
      <c r="B25" s="94"/>
      <c r="C25" s="178"/>
      <c r="D25" s="179"/>
      <c r="E25" s="180"/>
      <c r="F25" s="180"/>
      <c r="G25" s="94"/>
      <c r="H25" s="94"/>
      <c r="I25" s="94"/>
      <c r="J25" s="94"/>
      <c r="K25" s="94"/>
      <c r="L25" s="94"/>
      <c r="M25" s="94"/>
      <c r="N25" s="94"/>
      <c r="O25" s="94"/>
      <c r="P25" s="94"/>
      <c r="Q25" s="115"/>
      <c r="R25" s="115"/>
      <c r="AC25" s="90"/>
      <c r="AD25" s="117"/>
      <c r="AE25" s="117"/>
      <c r="AF25" s="117"/>
      <c r="AG25" s="117"/>
      <c r="AH25" s="117"/>
      <c r="AI25" s="117"/>
      <c r="AJ25" s="98"/>
      <c r="AK25" s="90"/>
      <c r="AL25" s="90"/>
    </row>
    <row r="26" spans="1:38" x14ac:dyDescent="0.2">
      <c r="A26" s="79"/>
      <c r="B26" s="94"/>
      <c r="C26" s="178"/>
      <c r="D26" s="179"/>
      <c r="E26" s="180"/>
      <c r="F26" s="180"/>
      <c r="G26" s="94"/>
      <c r="H26" s="94"/>
      <c r="I26" s="94"/>
      <c r="J26" s="94"/>
      <c r="K26" s="94"/>
      <c r="L26" s="94"/>
      <c r="M26" s="94"/>
      <c r="N26" s="94"/>
      <c r="O26" s="94"/>
      <c r="P26" s="94"/>
      <c r="Q26" s="115"/>
      <c r="R26" s="115"/>
      <c r="AC26" s="90"/>
      <c r="AD26" s="111"/>
      <c r="AE26" s="111"/>
      <c r="AF26" s="111"/>
      <c r="AG26" s="111"/>
      <c r="AH26" s="111"/>
      <c r="AI26" s="111"/>
      <c r="AJ26" s="98"/>
      <c r="AK26" s="90"/>
      <c r="AL26" s="90"/>
    </row>
    <row r="27" spans="1:38" x14ac:dyDescent="0.2">
      <c r="A27" s="79"/>
      <c r="B27" s="94"/>
      <c r="C27" s="178"/>
      <c r="D27" s="179"/>
      <c r="E27" s="180"/>
      <c r="F27" s="180"/>
      <c r="G27" s="94"/>
      <c r="H27" s="94"/>
      <c r="I27" s="94"/>
      <c r="J27" s="94"/>
      <c r="K27" s="94"/>
      <c r="L27" s="94"/>
      <c r="M27" s="94"/>
      <c r="N27" s="94"/>
      <c r="O27" s="94"/>
      <c r="P27" s="94"/>
      <c r="AC27" s="90"/>
      <c r="AD27" s="111"/>
      <c r="AE27" s="111"/>
      <c r="AF27" s="111"/>
      <c r="AG27" s="111"/>
      <c r="AH27" s="111"/>
      <c r="AI27" s="111"/>
      <c r="AJ27" s="98"/>
      <c r="AK27" s="90"/>
      <c r="AL27" s="90"/>
    </row>
    <row r="28" spans="1:38" x14ac:dyDescent="0.25">
      <c r="A28" s="79"/>
      <c r="B28" s="94"/>
      <c r="C28" s="178"/>
      <c r="D28" s="179"/>
      <c r="E28" s="180"/>
      <c r="F28" s="180"/>
      <c r="G28" s="94"/>
      <c r="H28" s="94"/>
      <c r="I28" s="94"/>
      <c r="J28" s="94"/>
      <c r="K28" s="94"/>
      <c r="L28" s="94"/>
      <c r="M28" s="94"/>
      <c r="N28" s="94"/>
      <c r="O28" s="94"/>
      <c r="P28" s="94"/>
    </row>
    <row r="29" spans="1:38" x14ac:dyDescent="0.25">
      <c r="A29" s="79"/>
      <c r="B29" s="94"/>
      <c r="C29" s="178"/>
      <c r="D29" s="179"/>
      <c r="E29" s="180"/>
      <c r="F29" s="180"/>
      <c r="G29" s="94"/>
      <c r="H29" s="94"/>
      <c r="I29" s="94"/>
      <c r="J29" s="94"/>
      <c r="K29" s="94"/>
      <c r="L29" s="94"/>
      <c r="M29" s="94"/>
      <c r="N29" s="94"/>
      <c r="O29" s="94"/>
      <c r="P29" s="94"/>
    </row>
    <row r="30" spans="1:38" x14ac:dyDescent="0.25">
      <c r="A30" s="79"/>
      <c r="B30" s="94"/>
      <c r="C30" s="178"/>
      <c r="D30" s="179"/>
      <c r="E30" s="180"/>
      <c r="F30" s="180"/>
      <c r="G30" s="94"/>
      <c r="H30" s="94"/>
      <c r="I30" s="94"/>
      <c r="J30" s="94"/>
      <c r="K30" s="94"/>
      <c r="L30" s="94"/>
      <c r="M30" s="94"/>
      <c r="N30" s="94"/>
      <c r="O30" s="94"/>
      <c r="P30" s="94"/>
    </row>
    <row r="31" spans="1:38" x14ac:dyDescent="0.25">
      <c r="A31" s="79"/>
      <c r="B31" s="94"/>
      <c r="C31" s="178"/>
      <c r="D31" s="179"/>
      <c r="E31" s="180"/>
      <c r="F31" s="180"/>
      <c r="G31" s="94"/>
      <c r="H31" s="94"/>
      <c r="I31" s="94"/>
      <c r="J31" s="94"/>
      <c r="K31" s="94"/>
      <c r="L31" s="94"/>
      <c r="M31" s="94"/>
      <c r="N31" s="94"/>
      <c r="O31" s="94"/>
      <c r="P31" s="94"/>
    </row>
    <row r="32" spans="1:38" ht="14.45" customHeight="1" x14ac:dyDescent="0.25">
      <c r="B32" s="74"/>
      <c r="D32" s="74"/>
      <c r="G32" s="74"/>
      <c r="H32" s="74"/>
      <c r="I32" s="74"/>
      <c r="J32" s="74"/>
      <c r="K32" s="74"/>
      <c r="L32" s="74"/>
      <c r="M32" s="74"/>
      <c r="N32" s="74"/>
      <c r="O32" s="74"/>
      <c r="P32" s="74"/>
      <c r="AA32" s="79"/>
      <c r="AB32" s="79"/>
      <c r="AC32" s="79"/>
      <c r="AD32" s="79"/>
      <c r="AE32" s="79"/>
      <c r="AF32" s="74"/>
      <c r="AG32" s="74"/>
      <c r="AH32" s="74"/>
      <c r="AI32" s="74"/>
      <c r="AJ32" s="74"/>
    </row>
    <row r="33" spans="3:31" s="74" customFormat="1" ht="39" customHeight="1" x14ac:dyDescent="0.25">
      <c r="C33" s="79"/>
      <c r="E33" s="123"/>
      <c r="F33" s="123"/>
      <c r="AA33" s="79"/>
      <c r="AB33" s="79"/>
      <c r="AC33" s="79"/>
      <c r="AD33" s="79"/>
      <c r="AE33" s="79"/>
    </row>
    <row r="34" spans="3:31" s="74" customFormat="1" ht="19.5" customHeight="1" x14ac:dyDescent="0.25">
      <c r="C34" s="79"/>
      <c r="E34" s="123"/>
      <c r="F34" s="123"/>
      <c r="AA34" s="79"/>
      <c r="AB34" s="79"/>
      <c r="AC34" s="79"/>
      <c r="AD34" s="79"/>
      <c r="AE34" s="79"/>
    </row>
    <row r="35" spans="3:31" s="74" customFormat="1" ht="19.5" customHeight="1" x14ac:dyDescent="0.25">
      <c r="C35" s="79"/>
      <c r="E35" s="123"/>
      <c r="F35" s="123"/>
      <c r="AA35" s="79"/>
      <c r="AB35" s="79"/>
      <c r="AC35" s="79"/>
      <c r="AD35" s="79"/>
      <c r="AE35" s="79"/>
    </row>
    <row r="36" spans="3:31" s="74" customFormat="1" ht="19.5" customHeight="1" x14ac:dyDescent="0.25">
      <c r="C36" s="79"/>
      <c r="E36" s="123"/>
      <c r="F36" s="123"/>
      <c r="AA36" s="79"/>
      <c r="AB36" s="79"/>
      <c r="AC36" s="79"/>
      <c r="AD36" s="79"/>
      <c r="AE36" s="79"/>
    </row>
    <row r="37" spans="3:31" s="74" customFormat="1" ht="19.5" customHeight="1" x14ac:dyDescent="0.25">
      <c r="C37" s="79"/>
      <c r="E37" s="123"/>
      <c r="F37" s="123"/>
      <c r="AA37" s="79"/>
      <c r="AB37" s="79"/>
      <c r="AC37" s="79"/>
      <c r="AD37" s="79"/>
      <c r="AE37" s="79"/>
    </row>
    <row r="38" spans="3:31" s="74" customFormat="1" ht="19.5" customHeight="1" x14ac:dyDescent="0.25">
      <c r="C38" s="79"/>
      <c r="E38" s="123"/>
      <c r="F38" s="123"/>
      <c r="AA38" s="79"/>
      <c r="AB38" s="79"/>
      <c r="AC38" s="79"/>
      <c r="AD38" s="79"/>
      <c r="AE38" s="79"/>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59" priority="1" operator="equal">
      <formula>$S$16</formula>
    </cfRule>
    <cfRule type="cellIs" dxfId="58" priority="2" operator="equal">
      <formula>$S$15</formula>
    </cfRule>
    <cfRule type="cellIs" dxfId="57" priority="3" operator="equal">
      <formula>$S$14</formula>
    </cfRule>
    <cfRule type="cellIs" dxfId="56" priority="4" operator="equal">
      <formula>$S$13</formula>
    </cfRule>
    <cfRule type="cellIs" dxfId="55" priority="5" operator="equal">
      <formula>$S$12</formula>
    </cfRule>
  </conditionalFormatting>
  <conditionalFormatting sqref="F17:F31">
    <cfRule type="cellIs" dxfId="54" priority="6" operator="equal">
      <formula>$T$11</formula>
    </cfRule>
    <cfRule type="cellIs" dxfId="53" priority="7" operator="equal">
      <formula>$U$11</formula>
    </cfRule>
    <cfRule type="cellIs" dxfId="52" priority="8" operator="equal">
      <formula>$V$11</formula>
    </cfRule>
    <cfRule type="cellIs" dxfId="51" priority="9" operator="equal">
      <formula>$W$11</formula>
    </cfRule>
    <cfRule type="cellIs" dxfId="50" priority="10" operator="equal">
      <formula>$X$11</formula>
    </cfRule>
  </conditionalFormatting>
  <conditionalFormatting sqref="G17:G31">
    <cfRule type="cellIs" dxfId="49" priority="16" operator="equal">
      <formula>$T$19</formula>
    </cfRule>
    <cfRule type="cellIs" dxfId="48" priority="17" operator="equal">
      <formula>$T$20</formula>
    </cfRule>
    <cfRule type="cellIs" dxfId="47" priority="18" operator="equal">
      <formula>$T$21</formula>
    </cfRule>
    <cfRule type="cellIs" dxfId="46"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topLeftCell="N1" zoomScale="71" zoomScaleNormal="71" workbookViewId="0">
      <selection activeCell="X11" sqref="X11"/>
    </sheetView>
  </sheetViews>
  <sheetFormatPr baseColWidth="10" defaultColWidth="14.28515625" defaultRowHeight="12.75" x14ac:dyDescent="0.2"/>
  <cols>
    <col min="1" max="1" width="12.85546875" style="74" customWidth="1" collapsed="1"/>
    <col min="2" max="2" width="30.140625" style="79" customWidth="1" collapsed="1"/>
    <col min="3" max="3" width="19.140625" style="297" customWidth="1" collapsed="1"/>
    <col min="4" max="4" width="14.140625" style="79" customWidth="1" collapsed="1"/>
    <col min="5" max="5" width="16.42578125" style="123" customWidth="1" collapsed="1"/>
    <col min="6" max="6" width="28.7109375" style="123" customWidth="1" collapsed="1"/>
    <col min="7" max="7" width="12.5703125" style="79" customWidth="1" collapsed="1"/>
    <col min="8" max="8" width="15.42578125" style="79" customWidth="1" collapsed="1"/>
    <col min="9" max="9" width="13" style="79" customWidth="1" collapsed="1"/>
    <col min="10" max="10" width="16.42578125" style="123" customWidth="1" collapsed="1"/>
    <col min="11" max="11" width="10.140625" style="123" customWidth="1" collapsed="1"/>
    <col min="12" max="12" width="12.7109375" style="79" customWidth="1" collapsed="1"/>
    <col min="13" max="13" width="16.85546875" style="79" customWidth="1" collapsed="1"/>
    <col min="14" max="16" width="16.5703125" style="79" customWidth="1" collapsed="1"/>
    <col min="17" max="17" width="35.5703125" style="79" customWidth="1" collapsed="1"/>
    <col min="18" max="18" width="20.85546875" style="307" customWidth="1" collapsed="1"/>
    <col min="19" max="19" width="9.42578125" style="129" customWidth="1" collapsed="1"/>
    <col min="20" max="20" width="13.5703125" style="129" customWidth="1" collapsed="1"/>
    <col min="21" max="22" width="20.42578125" style="79" customWidth="1" collapsed="1"/>
    <col min="23" max="23" width="20.42578125" style="79" hidden="1" customWidth="1" collapsed="1"/>
    <col min="24" max="25" width="30.7109375" style="79" customWidth="1" collapsed="1"/>
    <col min="26" max="26" width="18" style="79" customWidth="1" collapsed="1"/>
    <col min="27" max="28" width="15.42578125" style="79" customWidth="1" collapsed="1"/>
    <col min="29" max="29" width="4.85546875" style="74" customWidth="1" collapsed="1"/>
    <col min="30" max="30" width="5.42578125" style="74" bestFit="1" customWidth="1" collapsed="1"/>
    <col min="31" max="32" width="14" style="74" customWidth="1" collapsed="1"/>
    <col min="33" max="33" width="18.5703125" style="74" customWidth="1" collapsed="1"/>
    <col min="34" max="34" width="19.5703125" style="74" customWidth="1" collapsed="1"/>
    <col min="35" max="35" width="14" style="74" customWidth="1" collapsed="1"/>
    <col min="36" max="36" width="18.7109375" style="74" customWidth="1" collapsed="1"/>
    <col min="37" max="41" width="11.42578125" style="74" customWidth="1" collapsed="1"/>
    <col min="42" max="42" width="5.5703125" style="74" bestFit="1" customWidth="1" collapsed="1"/>
    <col min="43" max="43" width="26.85546875" style="74" customWidth="1" collapsed="1"/>
    <col min="44" max="48" width="22.85546875" style="79" customWidth="1" collapsed="1"/>
    <col min="49" max="49" width="23.42578125" style="74" customWidth="1" collapsed="1"/>
    <col min="50" max="277" width="11.42578125" style="74" customWidth="1" collapsed="1"/>
    <col min="278" max="278" width="12.7109375" style="74" customWidth="1" collapsed="1"/>
    <col min="279" max="279" width="47" style="74" customWidth="1" collapsed="1"/>
    <col min="280" max="280" width="35" style="74" customWidth="1" collapsed="1"/>
    <col min="281" max="16384" width="14.28515625" style="74" collapsed="1"/>
  </cols>
  <sheetData>
    <row r="1" spans="1:50" ht="23.25" customHeight="1" x14ac:dyDescent="0.25">
      <c r="A1" s="389"/>
      <c r="B1" s="380" t="str">
        <f>+'2 CONTEXTO E IDENTIFICACIÓN'!B1</f>
        <v>MAPA RIESGOS OPERATIVOS  POR PROCESOS</v>
      </c>
      <c r="C1" s="380"/>
      <c r="D1" s="380"/>
      <c r="E1" s="380"/>
      <c r="F1" s="380"/>
      <c r="G1" s="380"/>
      <c r="H1" s="380"/>
      <c r="I1" s="380"/>
      <c r="J1" s="380"/>
      <c r="K1" s="380"/>
      <c r="L1" s="380"/>
      <c r="M1" s="380"/>
      <c r="N1" s="380"/>
      <c r="O1" s="380"/>
      <c r="P1" s="380"/>
      <c r="Q1" s="380"/>
      <c r="R1" s="380"/>
      <c r="S1" s="380"/>
      <c r="T1" s="380"/>
      <c r="U1" s="380"/>
      <c r="V1" s="380"/>
      <c r="W1" s="380"/>
      <c r="X1" s="380"/>
      <c r="Y1" s="377" t="str">
        <f>+'2 CONTEXTO E IDENTIFICACIÓN'!I1</f>
        <v xml:space="preserve">Código: </v>
      </c>
      <c r="Z1" s="377"/>
    </row>
    <row r="2" spans="1:50" ht="23.25" customHeight="1" x14ac:dyDescent="0.25">
      <c r="A2" s="389"/>
      <c r="B2" s="380"/>
      <c r="C2" s="380"/>
      <c r="D2" s="380"/>
      <c r="E2" s="380"/>
      <c r="F2" s="380"/>
      <c r="G2" s="380"/>
      <c r="H2" s="380"/>
      <c r="I2" s="380"/>
      <c r="J2" s="380"/>
      <c r="K2" s="380"/>
      <c r="L2" s="380"/>
      <c r="M2" s="380"/>
      <c r="N2" s="380"/>
      <c r="O2" s="380"/>
      <c r="P2" s="380"/>
      <c r="Q2" s="380"/>
      <c r="R2" s="380"/>
      <c r="S2" s="380"/>
      <c r="T2" s="380"/>
      <c r="U2" s="380"/>
      <c r="V2" s="380"/>
      <c r="W2" s="380"/>
      <c r="X2" s="380"/>
      <c r="Y2" s="377" t="str">
        <f>+'2 CONTEXTO E IDENTIFICACIÓN'!I2</f>
        <v xml:space="preserve">Fecha: </v>
      </c>
      <c r="Z2" s="377"/>
    </row>
    <row r="3" spans="1:50" s="62" customFormat="1" ht="23.25" customHeight="1" x14ac:dyDescent="0.2">
      <c r="A3" s="389"/>
      <c r="B3" s="380"/>
      <c r="C3" s="380"/>
      <c r="D3" s="380"/>
      <c r="E3" s="380"/>
      <c r="F3" s="380"/>
      <c r="G3" s="380"/>
      <c r="H3" s="380"/>
      <c r="I3" s="380"/>
      <c r="J3" s="380"/>
      <c r="K3" s="380"/>
      <c r="L3" s="380"/>
      <c r="M3" s="380"/>
      <c r="N3" s="380"/>
      <c r="O3" s="380"/>
      <c r="P3" s="380"/>
      <c r="Q3" s="380"/>
      <c r="R3" s="380"/>
      <c r="S3" s="380"/>
      <c r="T3" s="380"/>
      <c r="U3" s="380"/>
      <c r="V3" s="380"/>
      <c r="W3" s="380"/>
      <c r="X3" s="380"/>
      <c r="Y3" s="377" t="str">
        <f>+'2 CONTEXTO E IDENTIFICACIÓN'!I3</f>
        <v>Versión: 001</v>
      </c>
      <c r="Z3" s="377"/>
      <c r="AR3" s="63"/>
      <c r="AS3" s="63"/>
      <c r="AT3" s="63"/>
      <c r="AU3" s="63"/>
      <c r="AV3" s="63"/>
    </row>
    <row r="4" spans="1:50" s="62" customFormat="1" ht="23.25" customHeight="1" x14ac:dyDescent="0.2">
      <c r="A4" s="390"/>
      <c r="B4" s="380"/>
      <c r="C4" s="380"/>
      <c r="D4" s="380"/>
      <c r="E4" s="380"/>
      <c r="F4" s="380"/>
      <c r="G4" s="380"/>
      <c r="H4" s="380"/>
      <c r="I4" s="380"/>
      <c r="J4" s="380"/>
      <c r="K4" s="380"/>
      <c r="L4" s="380"/>
      <c r="M4" s="380"/>
      <c r="N4" s="380"/>
      <c r="O4" s="380"/>
      <c r="P4" s="380"/>
      <c r="Q4" s="380"/>
      <c r="R4" s="380"/>
      <c r="S4" s="380"/>
      <c r="T4" s="380"/>
      <c r="U4" s="380"/>
      <c r="V4" s="380"/>
      <c r="W4" s="380"/>
      <c r="X4" s="380"/>
      <c r="Y4" s="377" t="str">
        <f>+'2 CONTEXTO E IDENTIFICACIÓN'!I4</f>
        <v>Página:</v>
      </c>
      <c r="Z4" s="377"/>
      <c r="AA4" s="64"/>
      <c r="AB4" s="64"/>
      <c r="AR4" s="63"/>
      <c r="AS4" s="63"/>
      <c r="AT4" s="63"/>
      <c r="AU4" s="63"/>
      <c r="AV4" s="63"/>
    </row>
    <row r="5" spans="1:50" s="62" customFormat="1" x14ac:dyDescent="0.2">
      <c r="A5" s="66"/>
      <c r="B5" s="64"/>
      <c r="C5" s="196"/>
      <c r="D5" s="196"/>
      <c r="E5" s="118"/>
      <c r="F5" s="79"/>
      <c r="G5" s="79"/>
      <c r="H5" s="79"/>
      <c r="I5" s="79"/>
      <c r="J5" s="118"/>
      <c r="K5" s="118"/>
      <c r="L5" s="64"/>
      <c r="N5" s="64"/>
      <c r="O5" s="64"/>
      <c r="P5" s="64"/>
      <c r="Q5" s="64"/>
      <c r="R5" s="302"/>
      <c r="S5" s="125"/>
      <c r="T5" s="125"/>
      <c r="U5" s="64"/>
      <c r="V5" s="64"/>
      <c r="W5" s="64"/>
      <c r="X5" s="64"/>
      <c r="Y5" s="64"/>
      <c r="Z5" s="64"/>
      <c r="AA5" s="64"/>
      <c r="AB5" s="64"/>
      <c r="AR5" s="63"/>
      <c r="AS5" s="63"/>
      <c r="AT5" s="63"/>
      <c r="AU5" s="63"/>
      <c r="AV5" s="63"/>
    </row>
    <row r="6" spans="1:50" s="62" customFormat="1" ht="15.75" thickBot="1" x14ac:dyDescent="0.25">
      <c r="A6" s="19" t="s">
        <v>135</v>
      </c>
      <c r="B6" s="427" t="str">
        <f>+IF('2 CONTEXTO E IDENTIFICACIÓN'!$B$6="","",'2 CONTEXTO E IDENTIFICACIÓN'!$B$6)</f>
        <v xml:space="preserve">Proceso Jurídico  </v>
      </c>
      <c r="C6" s="428"/>
      <c r="D6" s="428"/>
      <c r="E6" s="428"/>
      <c r="F6" s="428"/>
      <c r="G6" s="428"/>
      <c r="H6" s="428"/>
      <c r="I6" s="428"/>
      <c r="J6" s="428"/>
      <c r="K6" s="428"/>
      <c r="L6" s="428"/>
      <c r="M6" s="428"/>
      <c r="N6" s="428"/>
      <c r="O6" s="428"/>
      <c r="P6" s="428"/>
      <c r="Q6" s="428"/>
      <c r="R6" s="428"/>
      <c r="S6" s="428"/>
      <c r="T6" s="428"/>
      <c r="U6" s="428"/>
      <c r="V6" s="428"/>
      <c r="W6" s="428"/>
      <c r="X6" s="428"/>
      <c r="Y6" s="428"/>
      <c r="Z6" s="429"/>
      <c r="AR6" s="63"/>
      <c r="AS6" s="63"/>
      <c r="AT6" s="63"/>
      <c r="AU6" s="63"/>
      <c r="AV6" s="63"/>
    </row>
    <row r="7" spans="1:50" s="62" customFormat="1" x14ac:dyDescent="0.2">
      <c r="A7" s="119"/>
      <c r="B7" s="119"/>
      <c r="C7" s="64"/>
      <c r="D7" s="119"/>
      <c r="E7" s="46"/>
      <c r="F7" s="119"/>
      <c r="H7" s="64"/>
      <c r="I7" s="64"/>
      <c r="J7" s="46"/>
      <c r="K7" s="119"/>
      <c r="R7" s="303"/>
      <c r="S7" s="124"/>
      <c r="T7" s="124"/>
      <c r="AD7" s="67"/>
      <c r="AE7" s="68"/>
      <c r="AF7" s="433" t="s">
        <v>68</v>
      </c>
      <c r="AG7" s="434"/>
      <c r="AH7" s="434"/>
      <c r="AI7" s="434"/>
      <c r="AJ7" s="435"/>
      <c r="AR7" s="63"/>
      <c r="AS7" s="63"/>
      <c r="AT7" s="63"/>
      <c r="AU7" s="63"/>
      <c r="AV7" s="63"/>
    </row>
    <row r="8" spans="1:50" s="62" customFormat="1" ht="5.45" customHeight="1" x14ac:dyDescent="0.2">
      <c r="A8" s="199"/>
      <c r="B8" s="198"/>
      <c r="C8" s="299"/>
      <c r="D8" s="64"/>
      <c r="E8" s="46"/>
      <c r="F8" s="119"/>
      <c r="H8" s="64"/>
      <c r="I8" s="64"/>
      <c r="J8" s="46"/>
      <c r="K8" s="119"/>
      <c r="R8" s="303"/>
      <c r="S8" s="124"/>
      <c r="T8" s="124"/>
      <c r="AD8" s="209"/>
      <c r="AF8" s="210"/>
      <c r="AG8" s="211"/>
      <c r="AH8" s="211"/>
      <c r="AI8" s="211"/>
      <c r="AJ8" s="212"/>
      <c r="AR8" s="63"/>
      <c r="AS8" s="63"/>
      <c r="AT8" s="63"/>
      <c r="AU8" s="63"/>
      <c r="AV8" s="63"/>
    </row>
    <row r="9" spans="1:50" ht="14.45" customHeight="1" x14ac:dyDescent="0.25">
      <c r="A9" s="120"/>
      <c r="B9" s="120"/>
      <c r="C9" s="71"/>
      <c r="D9" s="120"/>
      <c r="E9" s="381" t="s">
        <v>70</v>
      </c>
      <c r="F9" s="381"/>
      <c r="G9" s="381"/>
      <c r="H9" s="71"/>
      <c r="I9" s="120"/>
      <c r="J9" s="381" t="s">
        <v>98</v>
      </c>
      <c r="K9" s="381"/>
      <c r="L9" s="381"/>
      <c r="M9" s="71"/>
      <c r="N9" s="71"/>
      <c r="O9" s="71"/>
      <c r="P9" s="71"/>
      <c r="Q9" s="381" t="s">
        <v>111</v>
      </c>
      <c r="R9" s="381"/>
      <c r="S9" s="381"/>
      <c r="T9" s="381"/>
      <c r="U9" s="381" t="s">
        <v>128</v>
      </c>
      <c r="V9" s="381"/>
      <c r="W9" s="381"/>
      <c r="X9" s="71"/>
      <c r="Y9" s="71"/>
      <c r="Z9" s="71"/>
      <c r="AA9" s="71"/>
      <c r="AB9" s="71"/>
      <c r="AD9" s="75"/>
      <c r="AF9" s="76">
        <v>0.2</v>
      </c>
      <c r="AG9" s="76">
        <v>0.4</v>
      </c>
      <c r="AH9" s="76">
        <v>0.6</v>
      </c>
      <c r="AI9" s="76">
        <v>0.8</v>
      </c>
      <c r="AJ9" s="77">
        <v>1</v>
      </c>
      <c r="AK9" s="78"/>
      <c r="AL9" s="78"/>
      <c r="AM9" s="78"/>
      <c r="AN9" s="78"/>
      <c r="AO9" s="78"/>
      <c r="AP9" s="78"/>
      <c r="AQ9" s="78"/>
    </row>
    <row r="10" spans="1:50" ht="86.25" customHeight="1" x14ac:dyDescent="0.2">
      <c r="A10" s="82" t="s">
        <v>0</v>
      </c>
      <c r="B10" s="82" t="s">
        <v>1</v>
      </c>
      <c r="C10" s="296" t="s">
        <v>102</v>
      </c>
      <c r="D10" s="82" t="s">
        <v>103</v>
      </c>
      <c r="E10" s="82" t="s">
        <v>2</v>
      </c>
      <c r="F10" s="82" t="s">
        <v>4</v>
      </c>
      <c r="G10" s="83" t="s">
        <v>104</v>
      </c>
      <c r="H10" s="82" t="s">
        <v>100</v>
      </c>
      <c r="I10" s="82" t="s">
        <v>101</v>
      </c>
      <c r="J10" s="82" t="s">
        <v>2</v>
      </c>
      <c r="K10" s="82" t="s">
        <v>4</v>
      </c>
      <c r="L10" s="82" t="s">
        <v>104</v>
      </c>
      <c r="M10" s="82" t="s">
        <v>156</v>
      </c>
      <c r="N10" s="82" t="s">
        <v>105</v>
      </c>
      <c r="O10" s="82" t="s">
        <v>247</v>
      </c>
      <c r="P10" s="82" t="s">
        <v>246</v>
      </c>
      <c r="Q10" s="82" t="s">
        <v>160</v>
      </c>
      <c r="R10" s="298" t="s">
        <v>159</v>
      </c>
      <c r="S10" s="126" t="s">
        <v>130</v>
      </c>
      <c r="T10" s="126" t="s">
        <v>131</v>
      </c>
      <c r="U10" s="82" t="s">
        <v>126</v>
      </c>
      <c r="V10" s="82" t="s">
        <v>127</v>
      </c>
      <c r="W10" s="82" t="s">
        <v>129</v>
      </c>
      <c r="X10" s="82" t="s">
        <v>132</v>
      </c>
      <c r="Y10" s="82" t="s">
        <v>133</v>
      </c>
      <c r="Z10" s="82" t="s">
        <v>112</v>
      </c>
      <c r="AA10" s="71"/>
      <c r="AB10" s="71"/>
      <c r="AD10" s="75"/>
      <c r="AE10" s="87"/>
      <c r="AF10" s="88" t="s">
        <v>46</v>
      </c>
      <c r="AG10" s="88" t="s">
        <v>7</v>
      </c>
      <c r="AH10" s="88" t="s">
        <v>5</v>
      </c>
      <c r="AI10" s="88" t="s">
        <v>6</v>
      </c>
      <c r="AJ10" s="89" t="s">
        <v>54</v>
      </c>
      <c r="AM10" s="78"/>
      <c r="AN10" s="78"/>
      <c r="AO10" s="90"/>
      <c r="AP10" s="90"/>
      <c r="AQ10" s="90"/>
      <c r="AR10" s="90"/>
      <c r="AS10" s="90"/>
      <c r="AT10" s="90"/>
      <c r="AU10" s="90"/>
      <c r="AV10" s="90"/>
      <c r="AW10" s="90"/>
      <c r="AX10" s="90"/>
    </row>
    <row r="11" spans="1:50" ht="122.25" customHeight="1" x14ac:dyDescent="0.2">
      <c r="A11" s="91" t="str">
        <f>'2 CONTEXTO E IDENTIFICACIÓN'!A11</f>
        <v>R1</v>
      </c>
      <c r="B11" s="92" t="str">
        <f>+'2 CONTEXTO E IDENTIFICACIÓN'!E11</f>
        <v>Posibilidad de pérdida Económica y Reputacional por emisión de conceptos juridicos erroneos debido a capacitación insuficiente en actualización normativa</v>
      </c>
      <c r="C11" s="121">
        <f>+'3 PROBABIL E IMPACTO INHERENTE'!E11</f>
        <v>0.4</v>
      </c>
      <c r="D11" s="127">
        <f>+'3 PROBABIL E IMPACTO INHERENTE'!M11</f>
        <v>0.6</v>
      </c>
      <c r="E11" s="122" t="str">
        <f>+'4 MAPA CALOR INHERENTE'!C11</f>
        <v>Baja</v>
      </c>
      <c r="F11" s="122" t="str">
        <f>+'4 MAPA CALOR INHERENTE'!D11</f>
        <v>Moderado</v>
      </c>
      <c r="G11" s="92" t="str">
        <f>+'4 MAPA CALOR INHERENTE'!E11</f>
        <v>Moderado</v>
      </c>
      <c r="H11" s="121">
        <f>+'6 MAPA CALOR RESIDUAL'!C11</f>
        <v>0.24</v>
      </c>
      <c r="I11" s="93">
        <f>+'6 MAPA CALOR RESIDUAL'!D11</f>
        <v>0.6</v>
      </c>
      <c r="J11" s="122" t="str">
        <f>+'6 MAPA CALOR RESIDUAL'!E11</f>
        <v>Baja</v>
      </c>
      <c r="K11" s="122" t="str">
        <f>+'6 MAPA CALOR RESIDUAL'!F11</f>
        <v>Moderado</v>
      </c>
      <c r="L11" s="92" t="str">
        <f>+'6 MAPA CALOR RESIDUAL'!G11</f>
        <v>Moderado</v>
      </c>
      <c r="M11" s="92" t="str">
        <f t="shared" ref="M11:M30" si="0">+IF($N11="","",IF($N11=$AG$18,$AH$18,IF($N11=$AG$21,$AH$21)))</f>
        <v>Requiere Plan de Acción</v>
      </c>
      <c r="N11" s="92" t="str">
        <f t="shared" ref="N11:N30" si="1">+IF(L11="","",IF(OR(L11=$AF$18,L11=$AF$19,L11=$AF$20),$AG$18,IF(L11=$AF$21,$AG$21)))</f>
        <v>Reducir_mitigar_Transferir_Evitar</v>
      </c>
      <c r="O11" s="194" t="s">
        <v>110</v>
      </c>
      <c r="P11" s="92" t="str">
        <f t="shared" ref="P11:P30" si="2">+IF($M11="","",IF($M11=$AH$21,$AG$21,$O11))</f>
        <v>Evitar</v>
      </c>
      <c r="Q11" s="194" t="s">
        <v>272</v>
      </c>
      <c r="R11" s="304" t="s">
        <v>273</v>
      </c>
      <c r="S11" s="301">
        <v>45658</v>
      </c>
      <c r="T11" s="301">
        <v>46022</v>
      </c>
      <c r="U11" s="301">
        <v>45838</v>
      </c>
      <c r="V11" s="301">
        <v>46021</v>
      </c>
      <c r="W11" s="295">
        <v>46022</v>
      </c>
      <c r="X11" s="195" t="s">
        <v>284</v>
      </c>
      <c r="Y11" s="195" t="s">
        <v>283</v>
      </c>
      <c r="Z11" s="194" t="s">
        <v>125</v>
      </c>
      <c r="AA11" s="94"/>
      <c r="AB11" s="94"/>
      <c r="AC11" s="430" t="s">
        <v>35</v>
      </c>
      <c r="AD11" s="97">
        <v>1</v>
      </c>
      <c r="AE11" s="88" t="s">
        <v>43</v>
      </c>
      <c r="AF11" s="95" t="s">
        <v>66</v>
      </c>
      <c r="AG11" s="95" t="s">
        <v>66</v>
      </c>
      <c r="AH11" s="95" t="s">
        <v>66</v>
      </c>
      <c r="AI11" s="95" t="s">
        <v>66</v>
      </c>
      <c r="AJ11" s="96" t="s">
        <v>65</v>
      </c>
      <c r="AM11" s="78"/>
      <c r="AN11" s="78"/>
      <c r="AO11" s="90"/>
      <c r="AP11" s="90"/>
      <c r="AQ11" s="90"/>
      <c r="AR11" s="98"/>
      <c r="AS11" s="98"/>
      <c r="AT11" s="98"/>
      <c r="AU11" s="98"/>
      <c r="AV11" s="98"/>
      <c r="AW11" s="90"/>
      <c r="AX11" s="90"/>
    </row>
    <row r="12" spans="1:50" ht="102" x14ac:dyDescent="0.2">
      <c r="A12" s="91" t="str">
        <f>'2 CONTEXTO E IDENTIFICACIÓN'!A12</f>
        <v>R2</v>
      </c>
      <c r="B12" s="92" t="str">
        <f>+'2 CONTEXTO E IDENTIFICACIÓN'!E12</f>
        <v>Posibilidad de pérdida Económica y Reputacional por celebración de contratos sin cumplir los requisitos legales debido a revisión deficiente de los procesos y una indebida aplicación de la normatividad que regula la materia</v>
      </c>
      <c r="C12" s="121">
        <f>+'3 PROBABIL E IMPACTO INHERENTE'!E12</f>
        <v>0.6</v>
      </c>
      <c r="D12" s="127">
        <f>+'3 PROBABIL E IMPACTO INHERENTE'!M12</f>
        <v>0.8</v>
      </c>
      <c r="E12" s="122" t="str">
        <f>+'4 MAPA CALOR INHERENTE'!C12</f>
        <v>Media</v>
      </c>
      <c r="F12" s="122" t="str">
        <f>+'4 MAPA CALOR INHERENTE'!D12</f>
        <v>Mayor</v>
      </c>
      <c r="G12" s="92" t="str">
        <f>+'4 MAPA CALOR INHERENTE'!E12</f>
        <v>Alto</v>
      </c>
      <c r="H12" s="121">
        <f>+'5 VALORACIÓN DEL CONTROL'!S18</f>
        <v>0.36</v>
      </c>
      <c r="I12" s="93">
        <f>+'5 VALORACIÓN DEL CONTROL'!T18</f>
        <v>0.8</v>
      </c>
      <c r="J12" s="122" t="str">
        <f t="shared" ref="J12:J30" si="3">+IF(H12=0,"",IF(H12&lt;=$AD$15,$AE$15,IF(H12&lt;=$AD$14,$AE$14,IF(H12&lt;=$AD$13,$AE$13,IF(H12&lt;=$AD$12,$AE$12,IF(H12&lt;=$AD$11,$AE$11,""))))))</f>
        <v>Baja</v>
      </c>
      <c r="K12" s="122" t="str">
        <f t="shared" ref="K12:K30" si="4">+IF(I12=0,"",IF(I12&lt;=$AF$9,$AF$10,IF(I12&lt;=$AG$9,$AG$10,IF(I12&lt;=$AH$9,$AH$10,IF(I12&lt;=$AI$9,$AI$10,IF(I12&lt;=$AJ$9,$AJ$10,""))))))</f>
        <v>Mayor</v>
      </c>
      <c r="L12" s="92"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Alto</v>
      </c>
      <c r="M12" s="92" t="str">
        <f t="shared" si="0"/>
        <v>Requiere Plan de Acción</v>
      </c>
      <c r="N12" s="92" t="str">
        <f t="shared" si="1"/>
        <v>Reducir_mitigar_Transferir_Evitar</v>
      </c>
      <c r="O12" s="194" t="s">
        <v>248</v>
      </c>
      <c r="P12" s="92" t="str">
        <f t="shared" si="2"/>
        <v>Reducir_Mitigar</v>
      </c>
      <c r="Q12" s="308" t="s">
        <v>280</v>
      </c>
      <c r="R12" s="304" t="s">
        <v>273</v>
      </c>
      <c r="S12" s="301">
        <v>45658</v>
      </c>
      <c r="T12" s="301">
        <v>46022</v>
      </c>
      <c r="U12" s="301">
        <v>45838</v>
      </c>
      <c r="V12" s="301">
        <v>46021</v>
      </c>
      <c r="W12" s="295">
        <v>46022</v>
      </c>
      <c r="X12" s="194" t="s">
        <v>283</v>
      </c>
      <c r="Y12" s="194" t="s">
        <v>283</v>
      </c>
      <c r="Z12" s="194" t="s">
        <v>125</v>
      </c>
      <c r="AA12" s="94"/>
      <c r="AB12" s="94"/>
      <c r="AC12" s="431"/>
      <c r="AD12" s="97">
        <v>0.8</v>
      </c>
      <c r="AE12" s="88" t="s">
        <v>42</v>
      </c>
      <c r="AF12" s="99" t="s">
        <v>5</v>
      </c>
      <c r="AG12" s="99" t="s">
        <v>5</v>
      </c>
      <c r="AH12" s="95" t="s">
        <v>66</v>
      </c>
      <c r="AI12" s="95" t="s">
        <v>66</v>
      </c>
      <c r="AJ12" s="96" t="s">
        <v>65</v>
      </c>
      <c r="AM12" s="78"/>
      <c r="AN12" s="78"/>
      <c r="AO12" s="90"/>
      <c r="AP12" s="100"/>
      <c r="AQ12" s="101"/>
      <c r="AR12" s="98"/>
      <c r="AS12" s="98"/>
      <c r="AT12" s="98"/>
      <c r="AU12" s="98"/>
      <c r="AV12" s="98"/>
      <c r="AW12" s="90"/>
      <c r="AX12" s="90"/>
    </row>
    <row r="13" spans="1:50" ht="178.5" customHeight="1" x14ac:dyDescent="0.2">
      <c r="A13" s="91" t="str">
        <f>'2 CONTEXTO E IDENTIFICACIÓN'!A13</f>
        <v>R3</v>
      </c>
      <c r="B13" s="92" t="str">
        <f>+'2 CONTEXTO E IDENTIFICACIÓN'!E13</f>
        <v>Posibilidad de pérdida Económica y Reputacional Por direccionamiento de un proceso de contratación en favor de un tercero debido a la incorporación de condiciones restrictivas en el proceso de contratación</v>
      </c>
      <c r="C13" s="121">
        <f>+'3 PROBABIL E IMPACTO INHERENTE'!E13</f>
        <v>0.6</v>
      </c>
      <c r="D13" s="127">
        <f>+'3 PROBABIL E IMPACTO INHERENTE'!M13</f>
        <v>0.6</v>
      </c>
      <c r="E13" s="122" t="str">
        <f>+'4 MAPA CALOR INHERENTE'!C13</f>
        <v>Media</v>
      </c>
      <c r="F13" s="122" t="str">
        <f>+'4 MAPA CALOR INHERENTE'!D13</f>
        <v>Moderado</v>
      </c>
      <c r="G13" s="92" t="str">
        <f>+'4 MAPA CALOR INHERENTE'!E13</f>
        <v>Moderado</v>
      </c>
      <c r="H13" s="121">
        <f>+'5 VALORACIÓN DEL CONTROL'!S22</f>
        <v>0.36</v>
      </c>
      <c r="I13" s="93">
        <f>+'5 VALORACIÓN DEL CONTROL'!T22</f>
        <v>0.6</v>
      </c>
      <c r="J13" s="122" t="str">
        <f t="shared" si="3"/>
        <v>Baja</v>
      </c>
      <c r="K13" s="122" t="str">
        <f t="shared" si="4"/>
        <v>Moderado</v>
      </c>
      <c r="L13" s="92"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2" t="str">
        <f t="shared" si="0"/>
        <v>Requiere Plan de Acción</v>
      </c>
      <c r="N13" s="92" t="str">
        <f t="shared" si="1"/>
        <v>Reducir_mitigar_Transferir_Evitar</v>
      </c>
      <c r="O13" s="194" t="s">
        <v>248</v>
      </c>
      <c r="P13" s="92" t="str">
        <f t="shared" si="2"/>
        <v>Reducir_Mitigar</v>
      </c>
      <c r="Q13" s="308" t="s">
        <v>281</v>
      </c>
      <c r="R13" s="304" t="s">
        <v>273</v>
      </c>
      <c r="S13" s="301">
        <v>45658</v>
      </c>
      <c r="T13" s="301">
        <v>46022</v>
      </c>
      <c r="U13" s="301">
        <v>45838</v>
      </c>
      <c r="V13" s="301">
        <v>46021</v>
      </c>
      <c r="W13" s="295">
        <v>46022</v>
      </c>
      <c r="X13" s="194" t="s">
        <v>283</v>
      </c>
      <c r="Y13" s="194" t="s">
        <v>283</v>
      </c>
      <c r="Z13" s="194" t="s">
        <v>125</v>
      </c>
      <c r="AA13" s="94"/>
      <c r="AB13" s="94"/>
      <c r="AC13" s="431"/>
      <c r="AD13" s="97">
        <v>0.6</v>
      </c>
      <c r="AE13" s="88" t="s">
        <v>40</v>
      </c>
      <c r="AF13" s="99" t="s">
        <v>5</v>
      </c>
      <c r="AG13" s="99" t="s">
        <v>5</v>
      </c>
      <c r="AH13" s="99" t="s">
        <v>5</v>
      </c>
      <c r="AI13" s="95" t="s">
        <v>66</v>
      </c>
      <c r="AJ13" s="96" t="s">
        <v>65</v>
      </c>
      <c r="AM13" s="78"/>
      <c r="AN13" s="78"/>
      <c r="AO13" s="90"/>
      <c r="AP13" s="100"/>
      <c r="AQ13" s="101"/>
      <c r="AR13" s="98"/>
      <c r="AS13" s="98"/>
      <c r="AT13" s="98"/>
      <c r="AU13" s="98"/>
      <c r="AV13" s="102"/>
      <c r="AW13" s="90"/>
      <c r="AX13" s="90"/>
    </row>
    <row r="14" spans="1:50" ht="138.75" customHeight="1" x14ac:dyDescent="0.2">
      <c r="A14" s="91" t="str">
        <f>'2 CONTEXTO E IDENTIFICACIÓN'!A14</f>
        <v>R4</v>
      </c>
      <c r="B14" s="92" t="str">
        <f>+'2 CONTEXTO E IDENTIFICACIÓN'!E14</f>
        <v>Posibilidad de pérdida Reputacional Por atención inoportuna (por fuera de términos) de las distintas actuaciones que deben surtirse en los procesos judiciales, tramites extrajudiciales y administrativos a cargo Debido a un indebido control de los términos de los procesos por parte de los apoderados.</v>
      </c>
      <c r="C14" s="121">
        <f>+'3 PROBABIL E IMPACTO INHERENTE'!E14</f>
        <v>0.6</v>
      </c>
      <c r="D14" s="127">
        <f>+'3 PROBABIL E IMPACTO INHERENTE'!M14</f>
        <v>0.6</v>
      </c>
      <c r="E14" s="122" t="str">
        <f>+'4 MAPA CALOR INHERENTE'!C14</f>
        <v>Media</v>
      </c>
      <c r="F14" s="122" t="str">
        <f>+'4 MAPA CALOR INHERENTE'!D14</f>
        <v>Moderado</v>
      </c>
      <c r="G14" s="92" t="str">
        <f>+'4 MAPA CALOR INHERENTE'!E14</f>
        <v>Moderado</v>
      </c>
      <c r="H14" s="121">
        <f>+'5 VALORACIÓN DEL CONTROL'!S26</f>
        <v>0.36</v>
      </c>
      <c r="I14" s="93">
        <f>+'5 VALORACIÓN DEL CONTROL'!T26</f>
        <v>0.6</v>
      </c>
      <c r="J14" s="122" t="str">
        <f t="shared" si="3"/>
        <v>Baja</v>
      </c>
      <c r="K14" s="122" t="str">
        <f t="shared" si="4"/>
        <v>Moderado</v>
      </c>
      <c r="L14" s="92" t="str">
        <f t="shared" si="5"/>
        <v>Moderado</v>
      </c>
      <c r="M14" s="92" t="str">
        <f t="shared" si="0"/>
        <v>Requiere Plan de Acción</v>
      </c>
      <c r="N14" s="92" t="str">
        <f t="shared" si="1"/>
        <v>Reducir_mitigar_Transferir_Evitar</v>
      </c>
      <c r="O14" s="194" t="s">
        <v>248</v>
      </c>
      <c r="P14" s="92" t="str">
        <f t="shared" si="2"/>
        <v>Reducir_Mitigar</v>
      </c>
      <c r="Q14" s="194" t="s">
        <v>278</v>
      </c>
      <c r="R14" s="304" t="s">
        <v>279</v>
      </c>
      <c r="S14" s="301">
        <v>45658</v>
      </c>
      <c r="T14" s="301">
        <v>46022</v>
      </c>
      <c r="U14" s="301">
        <v>45838</v>
      </c>
      <c r="V14" s="301">
        <v>46021</v>
      </c>
      <c r="W14" s="295">
        <v>46022</v>
      </c>
      <c r="X14" s="194" t="s">
        <v>283</v>
      </c>
      <c r="Y14" s="194" t="s">
        <v>283</v>
      </c>
      <c r="Z14" s="194" t="s">
        <v>125</v>
      </c>
      <c r="AA14" s="94"/>
      <c r="AB14" s="94"/>
      <c r="AC14" s="431"/>
      <c r="AD14" s="97">
        <v>0.4</v>
      </c>
      <c r="AE14" s="88" t="s">
        <v>38</v>
      </c>
      <c r="AF14" s="103" t="s">
        <v>67</v>
      </c>
      <c r="AG14" s="99" t="s">
        <v>5</v>
      </c>
      <c r="AH14" s="99" t="s">
        <v>5</v>
      </c>
      <c r="AI14" s="95" t="s">
        <v>66</v>
      </c>
      <c r="AJ14" s="96" t="s">
        <v>65</v>
      </c>
      <c r="AM14" s="78"/>
      <c r="AN14" s="78"/>
      <c r="AO14" s="90"/>
      <c r="AP14" s="100"/>
      <c r="AQ14" s="101"/>
      <c r="AR14" s="98"/>
      <c r="AS14" s="98"/>
      <c r="AT14" s="98"/>
      <c r="AU14" s="102"/>
      <c r="AV14" s="98"/>
      <c r="AW14" s="90"/>
      <c r="AX14" s="90"/>
    </row>
    <row r="15" spans="1:50" ht="42" hidden="1" customHeight="1" thickBot="1" x14ac:dyDescent="0.25">
      <c r="A15" s="91" t="e">
        <f>'2 CONTEXTO E IDENTIFICACIÓN'!#REF!</f>
        <v>#REF!</v>
      </c>
      <c r="B15" s="92" t="e">
        <f>+'2 CONTEXTO E IDENTIFICACIÓN'!#REF!</f>
        <v>#REF!</v>
      </c>
      <c r="C15" s="121" t="str">
        <f>+'3 PROBABIL E IMPACTO INHERENTE'!E15</f>
        <v/>
      </c>
      <c r="D15" s="127" t="str">
        <f>+'3 PROBABIL E IMPACTO INHERENTE'!M15</f>
        <v/>
      </c>
      <c r="E15" s="122" t="str">
        <f>+'4 MAPA CALOR INHERENTE'!C15</f>
        <v/>
      </c>
      <c r="F15" s="122" t="str">
        <f>+'4 MAPA CALOR INHERENTE'!D15</f>
        <v/>
      </c>
      <c r="G15" s="92" t="str">
        <f>+'4 MAPA CALOR INHERENTE'!E15</f>
        <v/>
      </c>
      <c r="H15" s="121" t="e">
        <f>+'5 VALORACIÓN DEL CONTROL'!#REF!</f>
        <v>#REF!</v>
      </c>
      <c r="I15" s="93" t="e">
        <f>+'5 VALORACIÓN DEL CONTROL'!#REF!</f>
        <v>#REF!</v>
      </c>
      <c r="J15" s="122" t="e">
        <f t="shared" si="3"/>
        <v>#REF!</v>
      </c>
      <c r="K15" s="122" t="e">
        <f t="shared" si="4"/>
        <v>#REF!</v>
      </c>
      <c r="L15" s="92" t="e">
        <f t="shared" si="5"/>
        <v>#REF!</v>
      </c>
      <c r="M15" s="92" t="e">
        <f t="shared" si="0"/>
        <v>#REF!</v>
      </c>
      <c r="N15" s="92" t="e">
        <f t="shared" si="1"/>
        <v>#REF!</v>
      </c>
      <c r="O15" s="194"/>
      <c r="P15" s="92" t="e">
        <f t="shared" si="2"/>
        <v>#REF!</v>
      </c>
      <c r="Q15" s="194"/>
      <c r="R15" s="305"/>
      <c r="S15" s="195"/>
      <c r="T15" s="195"/>
      <c r="U15" s="194"/>
      <c r="V15" s="194"/>
      <c r="W15" s="194"/>
      <c r="X15" s="194"/>
      <c r="Y15" s="194"/>
      <c r="Z15" s="194"/>
      <c r="AA15" s="94"/>
      <c r="AB15" s="94"/>
      <c r="AC15" s="432"/>
      <c r="AD15" s="109">
        <v>0.2</v>
      </c>
      <c r="AE15" s="110" t="s">
        <v>36</v>
      </c>
      <c r="AF15" s="105" t="s">
        <v>67</v>
      </c>
      <c r="AG15" s="105" t="s">
        <v>67</v>
      </c>
      <c r="AH15" s="106" t="s">
        <v>5</v>
      </c>
      <c r="AI15" s="107" t="s">
        <v>66</v>
      </c>
      <c r="AJ15" s="108" t="s">
        <v>65</v>
      </c>
      <c r="AM15" s="78"/>
      <c r="AN15" s="78"/>
      <c r="AO15" s="90"/>
      <c r="AP15" s="100"/>
      <c r="AQ15" s="101"/>
      <c r="AR15" s="98"/>
      <c r="AS15" s="98"/>
      <c r="AT15" s="98"/>
      <c r="AU15" s="111"/>
      <c r="AV15" s="98"/>
      <c r="AW15" s="90"/>
      <c r="AX15" s="90"/>
    </row>
    <row r="16" spans="1:50" ht="42" hidden="1" customHeight="1" x14ac:dyDescent="0.2">
      <c r="A16" s="91" t="e">
        <f>'2 CONTEXTO E IDENTIFICACIÓN'!#REF!</f>
        <v>#REF!</v>
      </c>
      <c r="B16" s="92" t="e">
        <f>+'2 CONTEXTO E IDENTIFICACIÓN'!#REF!</f>
        <v>#REF!</v>
      </c>
      <c r="C16" s="121" t="str">
        <f>+'3 PROBABIL E IMPACTO INHERENTE'!E16</f>
        <v/>
      </c>
      <c r="D16" s="127" t="str">
        <f>+'3 PROBABIL E IMPACTO INHERENTE'!M16</f>
        <v/>
      </c>
      <c r="E16" s="122" t="e">
        <f>+'4 MAPA CALOR INHERENTE'!#REF!</f>
        <v>#REF!</v>
      </c>
      <c r="F16" s="122" t="e">
        <f>+'4 MAPA CALOR INHERENTE'!#REF!</f>
        <v>#REF!</v>
      </c>
      <c r="G16" s="92" t="e">
        <f>+'4 MAPA CALOR INHERENTE'!#REF!</f>
        <v>#REF!</v>
      </c>
      <c r="H16" s="121" t="e">
        <f>+'5 VALORACIÓN DEL CONTROL'!#REF!</f>
        <v>#REF!</v>
      </c>
      <c r="I16" s="93" t="e">
        <f>+'5 VALORACIÓN DEL CONTROL'!#REF!</f>
        <v>#REF!</v>
      </c>
      <c r="J16" s="122" t="e">
        <f t="shared" si="3"/>
        <v>#REF!</v>
      </c>
      <c r="K16" s="122" t="e">
        <f t="shared" si="4"/>
        <v>#REF!</v>
      </c>
      <c r="L16" s="92" t="e">
        <f t="shared" si="5"/>
        <v>#REF!</v>
      </c>
      <c r="M16" s="92" t="e">
        <f t="shared" si="0"/>
        <v>#REF!</v>
      </c>
      <c r="N16" s="92" t="e">
        <f t="shared" si="1"/>
        <v>#REF!</v>
      </c>
      <c r="O16" s="194"/>
      <c r="P16" s="92" t="e">
        <f t="shared" si="2"/>
        <v>#REF!</v>
      </c>
      <c r="Q16" s="194"/>
      <c r="R16" s="305"/>
      <c r="S16" s="195"/>
      <c r="T16" s="195"/>
      <c r="U16" s="194"/>
      <c r="V16" s="194"/>
      <c r="W16" s="194"/>
      <c r="X16" s="194"/>
      <c r="Y16" s="194"/>
      <c r="Z16" s="194"/>
      <c r="AA16" s="94"/>
      <c r="AB16" s="94"/>
      <c r="AM16" s="78"/>
      <c r="AN16" s="78"/>
      <c r="AO16" s="90"/>
      <c r="AP16" s="100"/>
      <c r="AQ16" s="101"/>
      <c r="AR16" s="98"/>
      <c r="AS16" s="98"/>
      <c r="AT16" s="98"/>
      <c r="AU16" s="98"/>
      <c r="AV16" s="98"/>
      <c r="AW16" s="90"/>
      <c r="AX16" s="90"/>
    </row>
    <row r="17" spans="1:50" ht="42" hidden="1" customHeight="1" x14ac:dyDescent="0.2">
      <c r="A17" s="91" t="e">
        <f>'2 CONTEXTO E IDENTIFICACIÓN'!#REF!</f>
        <v>#REF!</v>
      </c>
      <c r="B17" s="92" t="e">
        <f>+'2 CONTEXTO E IDENTIFICACIÓN'!#REF!</f>
        <v>#REF!</v>
      </c>
      <c r="C17" s="121" t="e">
        <f>+'3 PROBABIL E IMPACTO INHERENTE'!#REF!</f>
        <v>#REF!</v>
      </c>
      <c r="D17" s="127" t="e">
        <f>+'3 PROBABIL E IMPACTO INHERENTE'!#REF!</f>
        <v>#REF!</v>
      </c>
      <c r="E17" s="122" t="e">
        <f>+'4 MAPA CALOR INHERENTE'!#REF!</f>
        <v>#REF!</v>
      </c>
      <c r="F17" s="122" t="e">
        <f>+'4 MAPA CALOR INHERENTE'!#REF!</f>
        <v>#REF!</v>
      </c>
      <c r="G17" s="92" t="e">
        <f>+'4 MAPA CALOR INHERENTE'!#REF!</f>
        <v>#REF!</v>
      </c>
      <c r="H17" s="121" t="e">
        <f>+'5 VALORACIÓN DEL CONTROL'!#REF!</f>
        <v>#REF!</v>
      </c>
      <c r="I17" s="93" t="e">
        <f>+'5 VALORACIÓN DEL CONTROL'!#REF!</f>
        <v>#REF!</v>
      </c>
      <c r="J17" s="122" t="e">
        <f t="shared" si="3"/>
        <v>#REF!</v>
      </c>
      <c r="K17" s="122" t="e">
        <f t="shared" si="4"/>
        <v>#REF!</v>
      </c>
      <c r="L17" s="92" t="e">
        <f t="shared" si="5"/>
        <v>#REF!</v>
      </c>
      <c r="M17" s="92" t="e">
        <f t="shared" si="0"/>
        <v>#REF!</v>
      </c>
      <c r="N17" s="92" t="e">
        <f t="shared" si="1"/>
        <v>#REF!</v>
      </c>
      <c r="O17" s="194"/>
      <c r="P17" s="92" t="e">
        <f t="shared" si="2"/>
        <v>#REF!</v>
      </c>
      <c r="Q17" s="194"/>
      <c r="R17" s="305"/>
      <c r="S17" s="195"/>
      <c r="T17" s="195"/>
      <c r="U17" s="194"/>
      <c r="V17" s="194"/>
      <c r="W17" s="194"/>
      <c r="X17" s="194"/>
      <c r="Y17" s="194"/>
      <c r="Z17" s="194"/>
      <c r="AA17" s="94"/>
      <c r="AB17" s="94"/>
      <c r="AF17" s="82" t="s">
        <v>69</v>
      </c>
      <c r="AG17" s="82" t="s">
        <v>105</v>
      </c>
      <c r="AH17" s="82" t="s">
        <v>156</v>
      </c>
      <c r="AJ17" s="87" t="s">
        <v>250</v>
      </c>
      <c r="AK17" s="78"/>
      <c r="AL17" s="78"/>
      <c r="AM17" s="78"/>
      <c r="AN17" s="78"/>
      <c r="AO17" s="90"/>
      <c r="AP17" s="100"/>
      <c r="AQ17" s="90"/>
      <c r="AR17" s="101"/>
      <c r="AS17" s="101"/>
      <c r="AT17" s="101"/>
      <c r="AU17" s="101"/>
      <c r="AV17" s="101"/>
      <c r="AW17" s="90"/>
      <c r="AX17" s="90"/>
    </row>
    <row r="18" spans="1:50" ht="42" hidden="1" customHeight="1" x14ac:dyDescent="0.2">
      <c r="A18" s="91" t="e">
        <f>'2 CONTEXTO E IDENTIFICACIÓN'!#REF!</f>
        <v>#REF!</v>
      </c>
      <c r="B18" s="92" t="e">
        <f>+'2 CONTEXTO E IDENTIFICACIÓN'!#REF!</f>
        <v>#REF!</v>
      </c>
      <c r="C18" s="121" t="e">
        <f>+'3 PROBABIL E IMPACTO INHERENTE'!#REF!</f>
        <v>#REF!</v>
      </c>
      <c r="D18" s="127" t="e">
        <f>+'3 PROBABIL E IMPACTO INHERENTE'!#REF!</f>
        <v>#REF!</v>
      </c>
      <c r="E18" s="122" t="e">
        <f>+'4 MAPA CALOR INHERENTE'!#REF!</f>
        <v>#REF!</v>
      </c>
      <c r="F18" s="122" t="e">
        <f>+'4 MAPA CALOR INHERENTE'!#REF!</f>
        <v>#REF!</v>
      </c>
      <c r="G18" s="92" t="e">
        <f>+'4 MAPA CALOR INHERENTE'!#REF!</f>
        <v>#REF!</v>
      </c>
      <c r="H18" s="121" t="e">
        <f>+'5 VALORACIÓN DEL CONTROL'!#REF!</f>
        <v>#REF!</v>
      </c>
      <c r="I18" s="93" t="e">
        <f>+'5 VALORACIÓN DEL CONTROL'!#REF!</f>
        <v>#REF!</v>
      </c>
      <c r="J18" s="122" t="e">
        <f t="shared" si="3"/>
        <v>#REF!</v>
      </c>
      <c r="K18" s="122" t="e">
        <f t="shared" si="4"/>
        <v>#REF!</v>
      </c>
      <c r="L18" s="92" t="e">
        <f t="shared" si="5"/>
        <v>#REF!</v>
      </c>
      <c r="M18" s="92" t="e">
        <f t="shared" si="0"/>
        <v>#REF!</v>
      </c>
      <c r="N18" s="92" t="e">
        <f t="shared" si="1"/>
        <v>#REF!</v>
      </c>
      <c r="O18" s="194"/>
      <c r="P18" s="92" t="e">
        <f t="shared" si="2"/>
        <v>#REF!</v>
      </c>
      <c r="Q18" s="194"/>
      <c r="R18" s="305"/>
      <c r="S18" s="195"/>
      <c r="T18" s="195"/>
      <c r="U18" s="194"/>
      <c r="V18" s="194"/>
      <c r="W18" s="194"/>
      <c r="X18" s="194"/>
      <c r="Y18" s="194"/>
      <c r="Z18" s="194"/>
      <c r="AA18" s="94"/>
      <c r="AB18" s="94"/>
      <c r="AF18" s="112" t="s">
        <v>65</v>
      </c>
      <c r="AG18" s="87" t="s">
        <v>250</v>
      </c>
      <c r="AH18" s="87" t="s">
        <v>157</v>
      </c>
      <c r="AI18" s="78"/>
      <c r="AJ18" s="271" t="s">
        <v>248</v>
      </c>
      <c r="AM18" s="78"/>
      <c r="AN18" s="78"/>
      <c r="AO18" s="90"/>
      <c r="AP18" s="90"/>
      <c r="AQ18" s="90"/>
      <c r="AR18" s="98"/>
      <c r="AS18" s="98"/>
      <c r="AT18" s="98"/>
      <c r="AU18" s="98"/>
      <c r="AV18" s="98"/>
      <c r="AW18" s="90"/>
      <c r="AX18" s="90"/>
    </row>
    <row r="19" spans="1:50" ht="42" hidden="1" customHeight="1" x14ac:dyDescent="0.2">
      <c r="A19" s="91" t="e">
        <f>'2 CONTEXTO E IDENTIFICACIÓN'!#REF!</f>
        <v>#REF!</v>
      </c>
      <c r="B19" s="92" t="e">
        <f>+'2 CONTEXTO E IDENTIFICACIÓN'!#REF!</f>
        <v>#REF!</v>
      </c>
      <c r="C19" s="121" t="e">
        <f>+'3 PROBABIL E IMPACTO INHERENTE'!#REF!</f>
        <v>#REF!</v>
      </c>
      <c r="D19" s="127" t="e">
        <f>+'3 PROBABIL E IMPACTO INHERENTE'!#REF!</f>
        <v>#REF!</v>
      </c>
      <c r="E19" s="122" t="e">
        <f>+'4 MAPA CALOR INHERENTE'!#REF!</f>
        <v>#REF!</v>
      </c>
      <c r="F19" s="122" t="e">
        <f>+'4 MAPA CALOR INHERENTE'!#REF!</f>
        <v>#REF!</v>
      </c>
      <c r="G19" s="92" t="e">
        <f>+'4 MAPA CALOR INHERENTE'!#REF!</f>
        <v>#REF!</v>
      </c>
      <c r="H19" s="121" t="e">
        <f>+'5 VALORACIÓN DEL CONTROL'!#REF!</f>
        <v>#REF!</v>
      </c>
      <c r="I19" s="93" t="e">
        <f>+'5 VALORACIÓN DEL CONTROL'!#REF!</f>
        <v>#REF!</v>
      </c>
      <c r="J19" s="122" t="e">
        <f t="shared" si="3"/>
        <v>#REF!</v>
      </c>
      <c r="K19" s="122" t="e">
        <f t="shared" si="4"/>
        <v>#REF!</v>
      </c>
      <c r="L19" s="92" t="e">
        <f t="shared" si="5"/>
        <v>#REF!</v>
      </c>
      <c r="M19" s="92" t="e">
        <f t="shared" si="0"/>
        <v>#REF!</v>
      </c>
      <c r="N19" s="92" t="e">
        <f t="shared" si="1"/>
        <v>#REF!</v>
      </c>
      <c r="O19" s="194"/>
      <c r="P19" s="92" t="e">
        <f t="shared" si="2"/>
        <v>#REF!</v>
      </c>
      <c r="Q19" s="194"/>
      <c r="R19" s="305"/>
      <c r="S19" s="195"/>
      <c r="T19" s="195"/>
      <c r="U19" s="194"/>
      <c r="V19" s="194"/>
      <c r="W19" s="194"/>
      <c r="X19" s="194"/>
      <c r="Y19" s="194"/>
      <c r="Z19" s="194"/>
      <c r="AA19" s="94"/>
      <c r="AB19" s="94"/>
      <c r="AF19" s="95" t="s">
        <v>66</v>
      </c>
      <c r="AG19" s="87" t="s">
        <v>250</v>
      </c>
      <c r="AH19" s="87" t="s">
        <v>157</v>
      </c>
      <c r="AI19" s="78"/>
      <c r="AJ19" s="271" t="s">
        <v>249</v>
      </c>
      <c r="AK19" s="78"/>
      <c r="AL19" s="78"/>
      <c r="AM19" s="78"/>
      <c r="AN19" s="78"/>
      <c r="AO19" s="90"/>
      <c r="AP19" s="90"/>
      <c r="AQ19" s="90"/>
      <c r="AR19" s="98"/>
      <c r="AS19" s="98"/>
      <c r="AT19" s="98"/>
      <c r="AU19" s="98"/>
      <c r="AV19" s="98"/>
      <c r="AW19" s="90"/>
      <c r="AX19" s="90"/>
    </row>
    <row r="20" spans="1:50" ht="42" hidden="1" customHeight="1" x14ac:dyDescent="0.2">
      <c r="A20" s="91" t="e">
        <f>'2 CONTEXTO E IDENTIFICACIÓN'!#REF!</f>
        <v>#REF!</v>
      </c>
      <c r="B20" s="92" t="e">
        <f>+'2 CONTEXTO E IDENTIFICACIÓN'!#REF!</f>
        <v>#REF!</v>
      </c>
      <c r="C20" s="121" t="e">
        <f>+'3 PROBABIL E IMPACTO INHERENTE'!#REF!</f>
        <v>#REF!</v>
      </c>
      <c r="D20" s="127" t="e">
        <f>+'3 PROBABIL E IMPACTO INHERENTE'!#REF!</f>
        <v>#REF!</v>
      </c>
      <c r="E20" s="122" t="e">
        <f>+'4 MAPA CALOR INHERENTE'!#REF!</f>
        <v>#REF!</v>
      </c>
      <c r="F20" s="122" t="e">
        <f>+'4 MAPA CALOR INHERENTE'!#REF!</f>
        <v>#REF!</v>
      </c>
      <c r="G20" s="92" t="e">
        <f>+'4 MAPA CALOR INHERENTE'!#REF!</f>
        <v>#REF!</v>
      </c>
      <c r="H20" s="121" t="e">
        <f>+'5 VALORACIÓN DEL CONTROL'!#REF!</f>
        <v>#REF!</v>
      </c>
      <c r="I20" s="93" t="e">
        <f>+'5 VALORACIÓN DEL CONTROL'!#REF!</f>
        <v>#REF!</v>
      </c>
      <c r="J20" s="122" t="e">
        <f t="shared" si="3"/>
        <v>#REF!</v>
      </c>
      <c r="K20" s="122" t="e">
        <f t="shared" si="4"/>
        <v>#REF!</v>
      </c>
      <c r="L20" s="92" t="e">
        <f t="shared" si="5"/>
        <v>#REF!</v>
      </c>
      <c r="M20" s="92" t="e">
        <f t="shared" si="0"/>
        <v>#REF!</v>
      </c>
      <c r="N20" s="92" t="e">
        <f t="shared" si="1"/>
        <v>#REF!</v>
      </c>
      <c r="O20" s="194"/>
      <c r="P20" s="92" t="e">
        <f t="shared" si="2"/>
        <v>#REF!</v>
      </c>
      <c r="Q20" s="194"/>
      <c r="R20" s="305"/>
      <c r="S20" s="195"/>
      <c r="T20" s="195"/>
      <c r="U20" s="194"/>
      <c r="V20" s="194"/>
      <c r="W20" s="194"/>
      <c r="X20" s="194"/>
      <c r="Y20" s="194"/>
      <c r="Z20" s="194"/>
      <c r="AA20" s="94"/>
      <c r="AB20" s="94"/>
      <c r="AE20" s="113"/>
      <c r="AF20" s="99" t="s">
        <v>5</v>
      </c>
      <c r="AG20" s="87" t="s">
        <v>250</v>
      </c>
      <c r="AH20" s="87" t="s">
        <v>157</v>
      </c>
      <c r="AI20" s="113"/>
      <c r="AJ20" s="271" t="s">
        <v>110</v>
      </c>
      <c r="AK20" s="113"/>
      <c r="AL20" s="113"/>
      <c r="AM20" s="113"/>
      <c r="AN20" s="113"/>
      <c r="AO20" s="90"/>
      <c r="AP20" s="90"/>
      <c r="AQ20" s="114"/>
      <c r="AR20" s="114"/>
      <c r="AS20" s="114"/>
      <c r="AT20" s="114"/>
      <c r="AU20" s="114"/>
      <c r="AV20" s="114"/>
      <c r="AW20" s="90"/>
      <c r="AX20" s="90"/>
    </row>
    <row r="21" spans="1:50" ht="42" hidden="1" customHeight="1" x14ac:dyDescent="0.2">
      <c r="A21" s="91" t="e">
        <f>'2 CONTEXTO E IDENTIFICACIÓN'!#REF!</f>
        <v>#REF!</v>
      </c>
      <c r="B21" s="92" t="e">
        <f>+'2 CONTEXTO E IDENTIFICACIÓN'!#REF!</f>
        <v>#REF!</v>
      </c>
      <c r="C21" s="121" t="e">
        <f>+'3 PROBABIL E IMPACTO INHERENTE'!#REF!</f>
        <v>#REF!</v>
      </c>
      <c r="D21" s="127" t="e">
        <f>+'3 PROBABIL E IMPACTO INHERENTE'!#REF!</f>
        <v>#REF!</v>
      </c>
      <c r="E21" s="122" t="e">
        <f>+'4 MAPA CALOR INHERENTE'!#REF!</f>
        <v>#REF!</v>
      </c>
      <c r="F21" s="122" t="e">
        <f>+'4 MAPA CALOR INHERENTE'!#REF!</f>
        <v>#REF!</v>
      </c>
      <c r="G21" s="92" t="e">
        <f>+'4 MAPA CALOR INHERENTE'!#REF!</f>
        <v>#REF!</v>
      </c>
      <c r="H21" s="121" t="e">
        <f>+'5 VALORACIÓN DEL CONTROL'!#REF!</f>
        <v>#REF!</v>
      </c>
      <c r="I21" s="93" t="e">
        <f>+'5 VALORACIÓN DEL CONTROL'!#REF!</f>
        <v>#REF!</v>
      </c>
      <c r="J21" s="122" t="e">
        <f t="shared" si="3"/>
        <v>#REF!</v>
      </c>
      <c r="K21" s="122" t="e">
        <f t="shared" si="4"/>
        <v>#REF!</v>
      </c>
      <c r="L21" s="92" t="e">
        <f t="shared" si="5"/>
        <v>#REF!</v>
      </c>
      <c r="M21" s="92" t="e">
        <f t="shared" si="0"/>
        <v>#REF!</v>
      </c>
      <c r="N21" s="92" t="e">
        <f t="shared" si="1"/>
        <v>#REF!</v>
      </c>
      <c r="O21" s="194"/>
      <c r="P21" s="92" t="e">
        <f t="shared" si="2"/>
        <v>#REF!</v>
      </c>
      <c r="Q21" s="194"/>
      <c r="R21" s="305"/>
      <c r="S21" s="195"/>
      <c r="T21" s="195"/>
      <c r="U21" s="194"/>
      <c r="V21" s="194"/>
      <c r="W21" s="194"/>
      <c r="X21" s="194"/>
      <c r="Y21" s="194"/>
      <c r="Z21" s="194"/>
      <c r="AA21" s="94"/>
      <c r="AB21" s="94"/>
      <c r="AE21" s="113"/>
      <c r="AF21" s="103" t="s">
        <v>67</v>
      </c>
      <c r="AG21" s="87" t="s">
        <v>109</v>
      </c>
      <c r="AH21" s="87" t="s">
        <v>158</v>
      </c>
      <c r="AM21" s="113"/>
      <c r="AN21" s="113"/>
      <c r="AO21" s="90"/>
      <c r="AP21" s="90"/>
      <c r="AQ21" s="90"/>
      <c r="AR21" s="98"/>
      <c r="AS21" s="98"/>
      <c r="AT21" s="98"/>
      <c r="AU21" s="98"/>
      <c r="AV21" s="98"/>
      <c r="AW21" s="90"/>
      <c r="AX21" s="90"/>
    </row>
    <row r="22" spans="1:50" ht="42" hidden="1" customHeight="1" x14ac:dyDescent="0.2">
      <c r="A22" s="91" t="e">
        <f>'2 CONTEXTO E IDENTIFICACIÓN'!#REF!</f>
        <v>#REF!</v>
      </c>
      <c r="B22" s="92" t="e">
        <f>+'2 CONTEXTO E IDENTIFICACIÓN'!#REF!</f>
        <v>#REF!</v>
      </c>
      <c r="C22" s="121" t="e">
        <f>+'3 PROBABIL E IMPACTO INHERENTE'!#REF!</f>
        <v>#REF!</v>
      </c>
      <c r="D22" s="127" t="e">
        <f>+'3 PROBABIL E IMPACTO INHERENTE'!#REF!</f>
        <v>#REF!</v>
      </c>
      <c r="E22" s="122" t="e">
        <f>+'4 MAPA CALOR INHERENTE'!#REF!</f>
        <v>#REF!</v>
      </c>
      <c r="F22" s="122" t="e">
        <f>+'4 MAPA CALOR INHERENTE'!#REF!</f>
        <v>#REF!</v>
      </c>
      <c r="G22" s="92" t="e">
        <f>+'4 MAPA CALOR INHERENTE'!#REF!</f>
        <v>#REF!</v>
      </c>
      <c r="H22" s="121" t="e">
        <f>+'5 VALORACIÓN DEL CONTROL'!#REF!</f>
        <v>#REF!</v>
      </c>
      <c r="I22" s="93" t="e">
        <f>+'5 VALORACIÓN DEL CONTROL'!#REF!</f>
        <v>#REF!</v>
      </c>
      <c r="J22" s="122" t="e">
        <f t="shared" si="3"/>
        <v>#REF!</v>
      </c>
      <c r="K22" s="122" t="e">
        <f t="shared" si="4"/>
        <v>#REF!</v>
      </c>
      <c r="L22" s="92" t="e">
        <f t="shared" si="5"/>
        <v>#REF!</v>
      </c>
      <c r="M22" s="92" t="e">
        <f t="shared" si="0"/>
        <v>#REF!</v>
      </c>
      <c r="N22" s="92" t="e">
        <f t="shared" si="1"/>
        <v>#REF!</v>
      </c>
      <c r="O22" s="194"/>
      <c r="P22" s="92" t="e">
        <f t="shared" si="2"/>
        <v>#REF!</v>
      </c>
      <c r="Q22" s="194"/>
      <c r="R22" s="305"/>
      <c r="S22" s="195"/>
      <c r="T22" s="195"/>
      <c r="U22" s="194"/>
      <c r="V22" s="194"/>
      <c r="W22" s="194"/>
      <c r="X22" s="194"/>
      <c r="Y22" s="194"/>
      <c r="Z22" s="194"/>
      <c r="AA22" s="94"/>
      <c r="AB22" s="94"/>
      <c r="AC22" s="115"/>
      <c r="AD22" s="115"/>
      <c r="AE22" s="113"/>
      <c r="AF22" s="177"/>
      <c r="AM22" s="113"/>
      <c r="AN22" s="113"/>
      <c r="AO22" s="90"/>
      <c r="AP22" s="90"/>
      <c r="AQ22" s="90"/>
      <c r="AR22" s="98"/>
      <c r="AS22" s="98"/>
      <c r="AT22" s="98"/>
      <c r="AU22" s="98"/>
      <c r="AV22" s="98"/>
      <c r="AW22" s="90"/>
      <c r="AX22" s="90"/>
    </row>
    <row r="23" spans="1:50" ht="42" hidden="1" customHeight="1" x14ac:dyDescent="0.2">
      <c r="A23" s="91" t="e">
        <f>'2 CONTEXTO E IDENTIFICACIÓN'!#REF!</f>
        <v>#REF!</v>
      </c>
      <c r="B23" s="92" t="e">
        <f>+'2 CONTEXTO E IDENTIFICACIÓN'!#REF!</f>
        <v>#REF!</v>
      </c>
      <c r="C23" s="121" t="e">
        <f>+'3 PROBABIL E IMPACTO INHERENTE'!#REF!</f>
        <v>#REF!</v>
      </c>
      <c r="D23" s="127" t="e">
        <f>+'3 PROBABIL E IMPACTO INHERENTE'!#REF!</f>
        <v>#REF!</v>
      </c>
      <c r="E23" s="122" t="e">
        <f>+'4 MAPA CALOR INHERENTE'!#REF!</f>
        <v>#REF!</v>
      </c>
      <c r="F23" s="122" t="e">
        <f>+'4 MAPA CALOR INHERENTE'!#REF!</f>
        <v>#REF!</v>
      </c>
      <c r="G23" s="92" t="e">
        <f>+'4 MAPA CALOR INHERENTE'!#REF!</f>
        <v>#REF!</v>
      </c>
      <c r="H23" s="121" t="e">
        <f>+'5 VALORACIÓN DEL CONTROL'!#REF!</f>
        <v>#REF!</v>
      </c>
      <c r="I23" s="93" t="e">
        <f>+'5 VALORACIÓN DEL CONTROL'!#REF!</f>
        <v>#REF!</v>
      </c>
      <c r="J23" s="122" t="e">
        <f t="shared" si="3"/>
        <v>#REF!</v>
      </c>
      <c r="K23" s="122" t="e">
        <f t="shared" si="4"/>
        <v>#REF!</v>
      </c>
      <c r="L23" s="92" t="e">
        <f t="shared" si="5"/>
        <v>#REF!</v>
      </c>
      <c r="M23" s="92" t="e">
        <f t="shared" si="0"/>
        <v>#REF!</v>
      </c>
      <c r="N23" s="92" t="e">
        <f t="shared" si="1"/>
        <v>#REF!</v>
      </c>
      <c r="O23" s="194"/>
      <c r="P23" s="92" t="e">
        <f t="shared" si="2"/>
        <v>#REF!</v>
      </c>
      <c r="Q23" s="194"/>
      <c r="R23" s="305"/>
      <c r="S23" s="195"/>
      <c r="T23" s="195"/>
      <c r="U23" s="194"/>
      <c r="V23" s="194"/>
      <c r="W23" s="194"/>
      <c r="X23" s="194"/>
      <c r="Y23" s="194"/>
      <c r="Z23" s="194"/>
      <c r="AA23" s="94"/>
      <c r="AB23" s="94"/>
      <c r="AC23" s="115"/>
      <c r="AD23" s="115"/>
      <c r="AE23" s="116"/>
      <c r="AM23" s="113"/>
      <c r="AN23" s="113"/>
      <c r="AO23" s="90"/>
      <c r="AP23" s="111"/>
      <c r="AQ23" s="111"/>
      <c r="AR23" s="111"/>
      <c r="AS23" s="111"/>
      <c r="AT23" s="111"/>
      <c r="AU23" s="111"/>
      <c r="AV23" s="98"/>
      <c r="AW23" s="90"/>
      <c r="AX23" s="90"/>
    </row>
    <row r="24" spans="1:50" ht="42" hidden="1" customHeight="1" x14ac:dyDescent="0.2">
      <c r="A24" s="91" t="e">
        <f>'2 CONTEXTO E IDENTIFICACIÓN'!#REF!</f>
        <v>#REF!</v>
      </c>
      <c r="B24" s="92" t="e">
        <f>+'2 CONTEXTO E IDENTIFICACIÓN'!#REF!</f>
        <v>#REF!</v>
      </c>
      <c r="C24" s="121" t="e">
        <f>+'3 PROBABIL E IMPACTO INHERENTE'!#REF!</f>
        <v>#REF!</v>
      </c>
      <c r="D24" s="127" t="e">
        <f>+'3 PROBABIL E IMPACTO INHERENTE'!#REF!</f>
        <v>#REF!</v>
      </c>
      <c r="E24" s="122" t="e">
        <f>+'4 MAPA CALOR INHERENTE'!#REF!</f>
        <v>#REF!</v>
      </c>
      <c r="F24" s="122" t="e">
        <f>+'4 MAPA CALOR INHERENTE'!#REF!</f>
        <v>#REF!</v>
      </c>
      <c r="G24" s="92" t="e">
        <f>+'4 MAPA CALOR INHERENTE'!#REF!</f>
        <v>#REF!</v>
      </c>
      <c r="H24" s="121" t="e">
        <f>+'5 VALORACIÓN DEL CONTROL'!#REF!</f>
        <v>#REF!</v>
      </c>
      <c r="I24" s="93" t="e">
        <f>+'5 VALORACIÓN DEL CONTROL'!#REF!</f>
        <v>#REF!</v>
      </c>
      <c r="J24" s="122" t="e">
        <f t="shared" si="3"/>
        <v>#REF!</v>
      </c>
      <c r="K24" s="122" t="e">
        <f t="shared" si="4"/>
        <v>#REF!</v>
      </c>
      <c r="L24" s="92" t="e">
        <f t="shared" si="5"/>
        <v>#REF!</v>
      </c>
      <c r="M24" s="92" t="e">
        <f t="shared" si="0"/>
        <v>#REF!</v>
      </c>
      <c r="N24" s="92" t="e">
        <f t="shared" si="1"/>
        <v>#REF!</v>
      </c>
      <c r="O24" s="194"/>
      <c r="P24" s="92" t="e">
        <f t="shared" si="2"/>
        <v>#REF!</v>
      </c>
      <c r="Q24" s="194"/>
      <c r="R24" s="305"/>
      <c r="S24" s="195"/>
      <c r="T24" s="195"/>
      <c r="U24" s="194"/>
      <c r="V24" s="194"/>
      <c r="W24" s="194"/>
      <c r="X24" s="194"/>
      <c r="Y24" s="194"/>
      <c r="Z24" s="194"/>
      <c r="AA24" s="94"/>
      <c r="AB24" s="94"/>
      <c r="AC24" s="115"/>
      <c r="AD24" s="115"/>
      <c r="AO24" s="90"/>
      <c r="AP24" s="117"/>
      <c r="AQ24" s="117"/>
      <c r="AR24" s="117"/>
      <c r="AS24" s="117"/>
      <c r="AT24" s="117"/>
      <c r="AU24" s="117"/>
      <c r="AV24" s="98"/>
      <c r="AW24" s="90"/>
      <c r="AX24" s="90"/>
    </row>
    <row r="25" spans="1:50" ht="42" hidden="1" customHeight="1" x14ac:dyDescent="0.2">
      <c r="A25" s="91" t="e">
        <f>'2 CONTEXTO E IDENTIFICACIÓN'!#REF!</f>
        <v>#REF!</v>
      </c>
      <c r="B25" s="92" t="e">
        <f>+'2 CONTEXTO E IDENTIFICACIÓN'!#REF!</f>
        <v>#REF!</v>
      </c>
      <c r="C25" s="121" t="e">
        <f>+'3 PROBABIL E IMPACTO INHERENTE'!#REF!</f>
        <v>#REF!</v>
      </c>
      <c r="D25" s="127" t="e">
        <f>+'3 PROBABIL E IMPACTO INHERENTE'!#REF!</f>
        <v>#REF!</v>
      </c>
      <c r="E25" s="122" t="e">
        <f>+'4 MAPA CALOR INHERENTE'!#REF!</f>
        <v>#REF!</v>
      </c>
      <c r="F25" s="122" t="e">
        <f>+'4 MAPA CALOR INHERENTE'!#REF!</f>
        <v>#REF!</v>
      </c>
      <c r="G25" s="92" t="e">
        <f>+'4 MAPA CALOR INHERENTE'!#REF!</f>
        <v>#REF!</v>
      </c>
      <c r="H25" s="121" t="e">
        <f>+'5 VALORACIÓN DEL CONTROL'!#REF!</f>
        <v>#REF!</v>
      </c>
      <c r="I25" s="93" t="e">
        <f>+'5 VALORACIÓN DEL CONTROL'!#REF!</f>
        <v>#REF!</v>
      </c>
      <c r="J25" s="122" t="e">
        <f t="shared" si="3"/>
        <v>#REF!</v>
      </c>
      <c r="K25" s="122" t="e">
        <f t="shared" si="4"/>
        <v>#REF!</v>
      </c>
      <c r="L25" s="92" t="e">
        <f t="shared" si="5"/>
        <v>#REF!</v>
      </c>
      <c r="M25" s="92" t="e">
        <f t="shared" si="0"/>
        <v>#REF!</v>
      </c>
      <c r="N25" s="92" t="e">
        <f t="shared" si="1"/>
        <v>#REF!</v>
      </c>
      <c r="O25" s="194"/>
      <c r="P25" s="92" t="e">
        <f t="shared" si="2"/>
        <v>#REF!</v>
      </c>
      <c r="Q25" s="194"/>
      <c r="R25" s="305"/>
      <c r="S25" s="195"/>
      <c r="T25" s="195"/>
      <c r="U25" s="194"/>
      <c r="V25" s="194"/>
      <c r="W25" s="194"/>
      <c r="X25" s="194"/>
      <c r="Y25" s="194"/>
      <c r="Z25" s="194"/>
      <c r="AA25" s="94"/>
      <c r="AB25" s="94"/>
      <c r="AC25" s="115"/>
      <c r="AD25" s="115"/>
      <c r="AO25" s="90"/>
      <c r="AP25" s="111"/>
      <c r="AQ25" s="111"/>
      <c r="AR25" s="111"/>
      <c r="AS25" s="111"/>
      <c r="AT25" s="111"/>
      <c r="AU25" s="111"/>
      <c r="AV25" s="98"/>
      <c r="AW25" s="90"/>
      <c r="AX25" s="90"/>
    </row>
    <row r="26" spans="1:50" ht="42" hidden="1" customHeight="1" x14ac:dyDescent="0.2">
      <c r="A26" s="91" t="e">
        <f>'2 CONTEXTO E IDENTIFICACIÓN'!#REF!</f>
        <v>#REF!</v>
      </c>
      <c r="B26" s="92" t="e">
        <f>+'2 CONTEXTO E IDENTIFICACIÓN'!#REF!</f>
        <v>#REF!</v>
      </c>
      <c r="C26" s="121" t="e">
        <f>+'3 PROBABIL E IMPACTO INHERENTE'!#REF!</f>
        <v>#REF!</v>
      </c>
      <c r="D26" s="127" t="e">
        <f>+'3 PROBABIL E IMPACTO INHERENTE'!#REF!</f>
        <v>#REF!</v>
      </c>
      <c r="E26" s="122" t="e">
        <f>+'4 MAPA CALOR INHERENTE'!#REF!</f>
        <v>#REF!</v>
      </c>
      <c r="F26" s="122" t="e">
        <f>+'4 MAPA CALOR INHERENTE'!#REF!</f>
        <v>#REF!</v>
      </c>
      <c r="G26" s="92" t="e">
        <f>+'4 MAPA CALOR INHERENTE'!#REF!</f>
        <v>#REF!</v>
      </c>
      <c r="H26" s="121" t="e">
        <f>+'5 VALORACIÓN DEL CONTROL'!#REF!</f>
        <v>#REF!</v>
      </c>
      <c r="I26" s="93" t="e">
        <f>+'5 VALORACIÓN DEL CONTROL'!#REF!</f>
        <v>#REF!</v>
      </c>
      <c r="J26" s="122" t="e">
        <f t="shared" si="3"/>
        <v>#REF!</v>
      </c>
      <c r="K26" s="122" t="e">
        <f t="shared" si="4"/>
        <v>#REF!</v>
      </c>
      <c r="L26" s="92" t="e">
        <f t="shared" si="5"/>
        <v>#REF!</v>
      </c>
      <c r="M26" s="92" t="e">
        <f t="shared" si="0"/>
        <v>#REF!</v>
      </c>
      <c r="N26" s="92" t="e">
        <f t="shared" si="1"/>
        <v>#REF!</v>
      </c>
      <c r="O26" s="194"/>
      <c r="P26" s="92" t="e">
        <f t="shared" si="2"/>
        <v>#REF!</v>
      </c>
      <c r="Q26" s="194"/>
      <c r="R26" s="305"/>
      <c r="S26" s="195"/>
      <c r="T26" s="195"/>
      <c r="U26" s="194"/>
      <c r="V26" s="194"/>
      <c r="W26" s="194"/>
      <c r="X26" s="194"/>
      <c r="Y26" s="194"/>
      <c r="Z26" s="194"/>
      <c r="AA26" s="94"/>
      <c r="AB26" s="94"/>
      <c r="AO26" s="90"/>
      <c r="AP26" s="111"/>
      <c r="AQ26" s="111"/>
      <c r="AR26" s="111"/>
      <c r="AS26" s="111"/>
      <c r="AT26" s="111"/>
      <c r="AU26" s="111"/>
      <c r="AV26" s="98"/>
      <c r="AW26" s="90"/>
      <c r="AX26" s="90"/>
    </row>
    <row r="27" spans="1:50" ht="42" hidden="1" customHeight="1" x14ac:dyDescent="0.2">
      <c r="A27" s="91" t="e">
        <f>'2 CONTEXTO E IDENTIFICACIÓN'!#REF!</f>
        <v>#REF!</v>
      </c>
      <c r="B27" s="92" t="e">
        <f>+'2 CONTEXTO E IDENTIFICACIÓN'!#REF!</f>
        <v>#REF!</v>
      </c>
      <c r="C27" s="121" t="e">
        <f>+'3 PROBABIL E IMPACTO INHERENTE'!#REF!</f>
        <v>#REF!</v>
      </c>
      <c r="D27" s="127" t="e">
        <f>+'3 PROBABIL E IMPACTO INHERENTE'!#REF!</f>
        <v>#REF!</v>
      </c>
      <c r="E27" s="122" t="e">
        <f>+'4 MAPA CALOR INHERENTE'!#REF!</f>
        <v>#REF!</v>
      </c>
      <c r="F27" s="122" t="e">
        <f>+'4 MAPA CALOR INHERENTE'!#REF!</f>
        <v>#REF!</v>
      </c>
      <c r="G27" s="92" t="e">
        <f>+'4 MAPA CALOR INHERENTE'!#REF!</f>
        <v>#REF!</v>
      </c>
      <c r="H27" s="121" t="e">
        <f>+'5 VALORACIÓN DEL CONTROL'!#REF!</f>
        <v>#REF!</v>
      </c>
      <c r="I27" s="93" t="e">
        <f>+'5 VALORACIÓN DEL CONTROL'!#REF!</f>
        <v>#REF!</v>
      </c>
      <c r="J27" s="122" t="e">
        <f t="shared" si="3"/>
        <v>#REF!</v>
      </c>
      <c r="K27" s="122" t="e">
        <f t="shared" si="4"/>
        <v>#REF!</v>
      </c>
      <c r="L27" s="92" t="e">
        <f t="shared" si="5"/>
        <v>#REF!</v>
      </c>
      <c r="M27" s="92" t="e">
        <f t="shared" si="0"/>
        <v>#REF!</v>
      </c>
      <c r="N27" s="92" t="e">
        <f t="shared" si="1"/>
        <v>#REF!</v>
      </c>
      <c r="O27" s="194"/>
      <c r="P27" s="92" t="e">
        <f t="shared" si="2"/>
        <v>#REF!</v>
      </c>
      <c r="Q27" s="194"/>
      <c r="R27" s="305"/>
      <c r="S27" s="195"/>
      <c r="T27" s="195"/>
      <c r="U27" s="194"/>
      <c r="V27" s="194"/>
      <c r="W27" s="194"/>
      <c r="X27" s="194"/>
      <c r="Y27" s="194"/>
      <c r="Z27" s="194"/>
      <c r="AA27" s="94"/>
      <c r="AB27" s="94"/>
    </row>
    <row r="28" spans="1:50" ht="42" hidden="1" customHeight="1" x14ac:dyDescent="0.2">
      <c r="A28" s="91" t="e">
        <f>'2 CONTEXTO E IDENTIFICACIÓN'!#REF!</f>
        <v>#REF!</v>
      </c>
      <c r="B28" s="92" t="e">
        <f>+'2 CONTEXTO E IDENTIFICACIÓN'!#REF!</f>
        <v>#REF!</v>
      </c>
      <c r="C28" s="121" t="e">
        <f>+'3 PROBABIL E IMPACTO INHERENTE'!#REF!</f>
        <v>#REF!</v>
      </c>
      <c r="D28" s="127" t="e">
        <f>+'3 PROBABIL E IMPACTO INHERENTE'!#REF!</f>
        <v>#REF!</v>
      </c>
      <c r="E28" s="122" t="e">
        <f>+'4 MAPA CALOR INHERENTE'!#REF!</f>
        <v>#REF!</v>
      </c>
      <c r="F28" s="122" t="e">
        <f>+'4 MAPA CALOR INHERENTE'!#REF!</f>
        <v>#REF!</v>
      </c>
      <c r="G28" s="92" t="e">
        <f>+'4 MAPA CALOR INHERENTE'!#REF!</f>
        <v>#REF!</v>
      </c>
      <c r="H28" s="121" t="e">
        <f>+'5 VALORACIÓN DEL CONTROL'!#REF!</f>
        <v>#REF!</v>
      </c>
      <c r="I28" s="93" t="e">
        <f>+'5 VALORACIÓN DEL CONTROL'!#REF!</f>
        <v>#REF!</v>
      </c>
      <c r="J28" s="122" t="e">
        <f t="shared" si="3"/>
        <v>#REF!</v>
      </c>
      <c r="K28" s="122" t="e">
        <f t="shared" si="4"/>
        <v>#REF!</v>
      </c>
      <c r="L28" s="92" t="e">
        <f t="shared" si="5"/>
        <v>#REF!</v>
      </c>
      <c r="M28" s="92" t="e">
        <f t="shared" si="0"/>
        <v>#REF!</v>
      </c>
      <c r="N28" s="92" t="e">
        <f t="shared" si="1"/>
        <v>#REF!</v>
      </c>
      <c r="O28" s="194"/>
      <c r="P28" s="92" t="e">
        <f t="shared" si="2"/>
        <v>#REF!</v>
      </c>
      <c r="Q28" s="194"/>
      <c r="R28" s="305"/>
      <c r="S28" s="195"/>
      <c r="T28" s="195"/>
      <c r="U28" s="194"/>
      <c r="V28" s="194"/>
      <c r="W28" s="194"/>
      <c r="X28" s="194"/>
      <c r="Y28" s="194"/>
      <c r="Z28" s="194"/>
      <c r="AA28" s="94"/>
      <c r="AB28" s="94"/>
    </row>
    <row r="29" spans="1:50" ht="42" hidden="1" customHeight="1" x14ac:dyDescent="0.2">
      <c r="A29" s="91" t="e">
        <f>'2 CONTEXTO E IDENTIFICACIÓN'!#REF!</f>
        <v>#REF!</v>
      </c>
      <c r="B29" s="92" t="e">
        <f>+'2 CONTEXTO E IDENTIFICACIÓN'!#REF!</f>
        <v>#REF!</v>
      </c>
      <c r="C29" s="121" t="e">
        <f>+'3 PROBABIL E IMPACTO INHERENTE'!#REF!</f>
        <v>#REF!</v>
      </c>
      <c r="D29" s="127" t="e">
        <f>+'3 PROBABIL E IMPACTO INHERENTE'!#REF!</f>
        <v>#REF!</v>
      </c>
      <c r="E29" s="122" t="e">
        <f>+'4 MAPA CALOR INHERENTE'!#REF!</f>
        <v>#REF!</v>
      </c>
      <c r="F29" s="122" t="e">
        <f>+'4 MAPA CALOR INHERENTE'!#REF!</f>
        <v>#REF!</v>
      </c>
      <c r="G29" s="92" t="e">
        <f>+'4 MAPA CALOR INHERENTE'!#REF!</f>
        <v>#REF!</v>
      </c>
      <c r="H29" s="121" t="e">
        <f>+'5 VALORACIÓN DEL CONTROL'!#REF!</f>
        <v>#REF!</v>
      </c>
      <c r="I29" s="93" t="e">
        <f>+'5 VALORACIÓN DEL CONTROL'!#REF!</f>
        <v>#REF!</v>
      </c>
      <c r="J29" s="122" t="e">
        <f t="shared" si="3"/>
        <v>#REF!</v>
      </c>
      <c r="K29" s="122" t="e">
        <f t="shared" si="4"/>
        <v>#REF!</v>
      </c>
      <c r="L29" s="92" t="e">
        <f t="shared" si="5"/>
        <v>#REF!</v>
      </c>
      <c r="M29" s="92" t="e">
        <f t="shared" si="0"/>
        <v>#REF!</v>
      </c>
      <c r="N29" s="92" t="e">
        <f t="shared" si="1"/>
        <v>#REF!</v>
      </c>
      <c r="O29" s="194"/>
      <c r="P29" s="92" t="e">
        <f t="shared" si="2"/>
        <v>#REF!</v>
      </c>
      <c r="Q29" s="194"/>
      <c r="R29" s="305"/>
      <c r="S29" s="195"/>
      <c r="T29" s="195"/>
      <c r="U29" s="194"/>
      <c r="V29" s="194"/>
      <c r="W29" s="194"/>
      <c r="X29" s="194"/>
      <c r="Y29" s="194"/>
      <c r="Z29" s="194"/>
      <c r="AA29" s="94"/>
      <c r="AB29" s="94"/>
    </row>
    <row r="30" spans="1:50" ht="42" hidden="1" customHeight="1" x14ac:dyDescent="0.2">
      <c r="A30" s="91" t="e">
        <f>'2 CONTEXTO E IDENTIFICACIÓN'!#REF!</f>
        <v>#REF!</v>
      </c>
      <c r="B30" s="92" t="e">
        <f>+'2 CONTEXTO E IDENTIFICACIÓN'!#REF!</f>
        <v>#REF!</v>
      </c>
      <c r="C30" s="121" t="e">
        <f>+'3 PROBABIL E IMPACTO INHERENTE'!#REF!</f>
        <v>#REF!</v>
      </c>
      <c r="D30" s="127" t="e">
        <f>+'3 PROBABIL E IMPACTO INHERENTE'!#REF!</f>
        <v>#REF!</v>
      </c>
      <c r="E30" s="122" t="e">
        <f>+'4 MAPA CALOR INHERENTE'!#REF!</f>
        <v>#REF!</v>
      </c>
      <c r="F30" s="122" t="e">
        <f>+'4 MAPA CALOR INHERENTE'!#REF!</f>
        <v>#REF!</v>
      </c>
      <c r="G30" s="92" t="e">
        <f>+'4 MAPA CALOR INHERENTE'!#REF!</f>
        <v>#REF!</v>
      </c>
      <c r="H30" s="121" t="e">
        <f>+'5 VALORACIÓN DEL CONTROL'!#REF!</f>
        <v>#REF!</v>
      </c>
      <c r="I30" s="93" t="e">
        <f>+'5 VALORACIÓN DEL CONTROL'!#REF!</f>
        <v>#REF!</v>
      </c>
      <c r="J30" s="122" t="e">
        <f t="shared" si="3"/>
        <v>#REF!</v>
      </c>
      <c r="K30" s="122" t="e">
        <f t="shared" si="4"/>
        <v>#REF!</v>
      </c>
      <c r="L30" s="92" t="e">
        <f t="shared" si="5"/>
        <v>#REF!</v>
      </c>
      <c r="M30" s="92" t="e">
        <f t="shared" si="0"/>
        <v>#REF!</v>
      </c>
      <c r="N30" s="92" t="e">
        <f t="shared" si="1"/>
        <v>#REF!</v>
      </c>
      <c r="O30" s="194"/>
      <c r="P30" s="92" t="e">
        <f t="shared" si="2"/>
        <v>#REF!</v>
      </c>
      <c r="Q30" s="194"/>
      <c r="R30" s="305"/>
      <c r="S30" s="195"/>
      <c r="T30" s="195"/>
      <c r="U30" s="194"/>
      <c r="V30" s="194"/>
      <c r="W30" s="194"/>
      <c r="X30" s="194"/>
      <c r="Y30" s="194"/>
      <c r="Z30" s="194"/>
      <c r="AA30" s="94"/>
      <c r="AB30" s="94"/>
    </row>
    <row r="31" spans="1:50" ht="14.45" customHeight="1" x14ac:dyDescent="0.2">
      <c r="B31" s="74"/>
      <c r="D31" s="74"/>
      <c r="G31" s="74"/>
      <c r="I31" s="74"/>
      <c r="L31" s="74"/>
      <c r="M31" s="74"/>
      <c r="N31" s="74"/>
      <c r="O31" s="74"/>
      <c r="P31" s="74"/>
      <c r="Q31" s="74"/>
      <c r="R31" s="306"/>
      <c r="S31" s="128"/>
      <c r="T31" s="128"/>
      <c r="U31" s="74"/>
      <c r="V31" s="74"/>
      <c r="W31" s="74"/>
      <c r="X31" s="74"/>
      <c r="Y31" s="74"/>
      <c r="Z31" s="74"/>
      <c r="AA31" s="74"/>
      <c r="AB31" s="74"/>
      <c r="AM31" s="79"/>
      <c r="AN31" s="79"/>
      <c r="AO31" s="79"/>
      <c r="AP31" s="79"/>
      <c r="AQ31" s="79"/>
      <c r="AR31" s="74"/>
      <c r="AS31" s="74"/>
      <c r="AT31" s="74"/>
      <c r="AU31" s="74"/>
      <c r="AV31" s="74"/>
    </row>
    <row r="32" spans="1:50" ht="39" customHeight="1" x14ac:dyDescent="0.2">
      <c r="B32" s="74"/>
      <c r="D32" s="74"/>
      <c r="G32" s="74"/>
      <c r="I32" s="74"/>
      <c r="L32" s="74"/>
      <c r="M32" s="74"/>
      <c r="N32" s="74"/>
      <c r="O32" s="74"/>
      <c r="P32" s="74"/>
      <c r="Q32" s="74"/>
      <c r="R32" s="306"/>
      <c r="S32" s="128"/>
      <c r="T32" s="128"/>
      <c r="U32" s="74"/>
      <c r="V32" s="74"/>
      <c r="W32" s="74"/>
      <c r="X32" s="74"/>
      <c r="Y32" s="74"/>
      <c r="Z32" s="74"/>
      <c r="AA32" s="74"/>
      <c r="AB32" s="74"/>
      <c r="AM32" s="79"/>
      <c r="AN32" s="79"/>
      <c r="AO32" s="79"/>
      <c r="AP32" s="79"/>
      <c r="AQ32" s="79"/>
      <c r="AR32" s="74"/>
      <c r="AS32" s="74"/>
      <c r="AT32" s="74"/>
      <c r="AU32" s="74"/>
      <c r="AV32" s="74"/>
    </row>
    <row r="33" spans="3:43" s="74" customFormat="1" ht="19.5" customHeight="1" x14ac:dyDescent="0.2">
      <c r="C33" s="297"/>
      <c r="E33" s="123"/>
      <c r="F33" s="123"/>
      <c r="H33" s="79"/>
      <c r="J33" s="123"/>
      <c r="K33" s="123"/>
      <c r="R33" s="306"/>
      <c r="S33" s="128"/>
      <c r="T33" s="128"/>
      <c r="AM33" s="79"/>
      <c r="AN33" s="79"/>
      <c r="AO33" s="79"/>
      <c r="AP33" s="79"/>
      <c r="AQ33" s="79"/>
    </row>
    <row r="34" spans="3:43" s="74" customFormat="1" ht="19.5" customHeight="1" x14ac:dyDescent="0.2">
      <c r="C34" s="297"/>
      <c r="E34" s="123"/>
      <c r="F34" s="123"/>
      <c r="H34" s="79"/>
      <c r="J34" s="123"/>
      <c r="K34" s="123"/>
      <c r="R34" s="306"/>
      <c r="S34" s="128"/>
      <c r="T34" s="128"/>
      <c r="AM34" s="79"/>
      <c r="AN34" s="79"/>
      <c r="AO34" s="79"/>
      <c r="AP34" s="79"/>
      <c r="AQ34" s="79"/>
    </row>
    <row r="35" spans="3:43" s="74" customFormat="1" ht="19.5" customHeight="1" x14ac:dyDescent="0.2">
      <c r="C35" s="297"/>
      <c r="E35" s="123"/>
      <c r="F35" s="123"/>
      <c r="H35" s="79"/>
      <c r="J35" s="123"/>
      <c r="K35" s="123"/>
      <c r="R35" s="306"/>
      <c r="S35" s="128"/>
      <c r="T35" s="128"/>
      <c r="AM35" s="79"/>
      <c r="AN35" s="79"/>
      <c r="AO35" s="79"/>
      <c r="AP35" s="79"/>
      <c r="AQ35" s="79"/>
    </row>
    <row r="36" spans="3:43" s="74" customFormat="1" ht="19.5" customHeight="1" x14ac:dyDescent="0.2">
      <c r="C36" s="297"/>
      <c r="E36" s="123"/>
      <c r="F36" s="123"/>
      <c r="H36" s="79"/>
      <c r="J36" s="123"/>
      <c r="K36" s="123"/>
      <c r="R36" s="306"/>
      <c r="S36" s="128"/>
      <c r="T36" s="128"/>
      <c r="AM36" s="79"/>
      <c r="AN36" s="79"/>
      <c r="AO36" s="79"/>
      <c r="AP36" s="79"/>
      <c r="AQ36" s="79"/>
    </row>
    <row r="37" spans="3:43" s="74" customFormat="1" ht="19.5" customHeight="1" x14ac:dyDescent="0.2">
      <c r="C37" s="297"/>
      <c r="E37" s="123"/>
      <c r="F37" s="123"/>
      <c r="H37" s="79"/>
      <c r="J37" s="123"/>
      <c r="K37" s="123"/>
      <c r="R37" s="306"/>
      <c r="S37" s="128"/>
      <c r="T37" s="128"/>
      <c r="AM37" s="79"/>
      <c r="AN37" s="79"/>
      <c r="AO37" s="79"/>
      <c r="AP37" s="79"/>
      <c r="AQ37" s="79"/>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45" priority="6" operator="equal">
      <formula>$AE$15</formula>
    </cfRule>
    <cfRule type="cellIs" dxfId="44" priority="7" operator="equal">
      <formula>$AE$14</formula>
    </cfRule>
    <cfRule type="cellIs" dxfId="43" priority="8" operator="equal">
      <formula>$AE$13</formula>
    </cfRule>
    <cfRule type="cellIs" dxfId="42" priority="9" operator="equal">
      <formula>$AE$12</formula>
    </cfRule>
    <cfRule type="cellIs" dxfId="41" priority="10" operator="equal">
      <formula>$AE$11</formula>
    </cfRule>
  </conditionalFormatting>
  <conditionalFormatting sqref="F11:F30">
    <cfRule type="cellIs" dxfId="40" priority="1" operator="equal">
      <formula>$AF$10</formula>
    </cfRule>
    <cfRule type="cellIs" dxfId="39" priority="2" operator="equal">
      <formula>$AG$10</formula>
    </cfRule>
    <cfRule type="cellIs" dxfId="38" priority="3" operator="equal">
      <formula>$AH$10</formula>
    </cfRule>
    <cfRule type="cellIs" dxfId="37" priority="4" operator="equal">
      <formula>$AI$10</formula>
    </cfRule>
    <cfRule type="cellIs" dxfId="36" priority="5" operator="equal">
      <formula>$AJ$10</formula>
    </cfRule>
  </conditionalFormatting>
  <conditionalFormatting sqref="G11:G30">
    <cfRule type="cellIs" dxfId="35" priority="11" operator="equal">
      <formula>$AF$18</formula>
    </cfRule>
    <cfRule type="cellIs" dxfId="34" priority="12" operator="equal">
      <formula>$AF$19</formula>
    </cfRule>
    <cfRule type="cellIs" dxfId="33" priority="13" operator="equal">
      <formula>$AF$20</formula>
    </cfRule>
    <cfRule type="cellIs" dxfId="32" priority="14" operator="equal">
      <formula>$AF$21</formula>
    </cfRule>
  </conditionalFormatting>
  <conditionalFormatting sqref="I11:J30">
    <cfRule type="cellIs" dxfId="31" priority="15" operator="equal">
      <formula>$AE$15</formula>
    </cfRule>
    <cfRule type="cellIs" dxfId="30" priority="16" operator="equal">
      <formula>$AE$14</formula>
    </cfRule>
    <cfRule type="cellIs" dxfId="29" priority="17" operator="equal">
      <formula>$AE$13</formula>
    </cfRule>
    <cfRule type="cellIs" dxfId="28" priority="18" operator="equal">
      <formula>$AE$12</formula>
    </cfRule>
    <cfRule type="cellIs" dxfId="27" priority="19" operator="equal">
      <formula>$AE$11</formula>
    </cfRule>
  </conditionalFormatting>
  <conditionalFormatting sqref="K11:K30">
    <cfRule type="cellIs" dxfId="26" priority="20" operator="equal">
      <formula>$AF$10</formula>
    </cfRule>
    <cfRule type="cellIs" dxfId="25" priority="21" operator="equal">
      <formula>$AG$10</formula>
    </cfRule>
    <cfRule type="cellIs" dxfId="24" priority="22" operator="equal">
      <formula>$AH$10</formula>
    </cfRule>
    <cfRule type="cellIs" dxfId="23" priority="23" operator="equal">
      <formula>$AI$10</formula>
    </cfRule>
    <cfRule type="cellIs" dxfId="22" priority="24" operator="equal">
      <formula>$AJ$10</formula>
    </cfRule>
  </conditionalFormatting>
  <conditionalFormatting sqref="L11:L30">
    <cfRule type="cellIs" dxfId="21" priority="30" operator="equal">
      <formula>$AF$18</formula>
    </cfRule>
    <cfRule type="cellIs" dxfId="20" priority="31" operator="equal">
      <formula>$AF$19</formula>
    </cfRule>
    <cfRule type="cellIs" dxfId="19" priority="32" operator="equal">
      <formula>$AF$20</formula>
    </cfRule>
    <cfRule type="cellIs" dxfId="18"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9" customWidth="1" collapsed="1"/>
    <col min="2" max="2" width="38.42578125" style="139" bestFit="1" customWidth="1" collapsed="1"/>
    <col min="3" max="3" width="21.7109375" style="139" customWidth="1" collapsed="1"/>
    <col min="4" max="4" width="10.85546875" style="139" collapsed="1"/>
    <col min="5" max="5" width="20.42578125" style="139" customWidth="1" collapsed="1"/>
    <col min="6" max="6" width="16.5703125" style="139" customWidth="1" collapsed="1"/>
    <col min="7" max="7" width="10.85546875" style="139" collapsed="1"/>
    <col min="8" max="8" width="16" style="139" customWidth="1" collapsed="1"/>
    <col min="9" max="9" width="21" style="139" customWidth="1" collapsed="1"/>
    <col min="10" max="10" width="10.85546875" style="139" collapsed="1"/>
    <col min="11" max="11" width="20.85546875" style="139" customWidth="1" collapsed="1"/>
    <col min="12" max="12" width="10.85546875" style="139" collapsed="1"/>
    <col min="13" max="13" width="21" style="139" customWidth="1" collapsed="1"/>
    <col min="14" max="15" width="10.85546875" style="139" collapsed="1"/>
    <col min="16" max="16" width="14.85546875" style="139" customWidth="1" collapsed="1"/>
    <col min="17" max="17" width="10.85546875" style="139" collapsed="1"/>
    <col min="18" max="18" width="16.42578125" style="139" customWidth="1" collapsed="1"/>
    <col min="19" max="19" width="10.85546875" style="139" collapsed="1"/>
    <col min="20" max="20" width="30.140625" style="139" customWidth="1" collapsed="1"/>
    <col min="21" max="16384" width="10.85546875" style="139" collapsed="1"/>
  </cols>
  <sheetData>
    <row r="1" spans="1:22" ht="25.5" customHeight="1" x14ac:dyDescent="0.2">
      <c r="A1" s="438" t="s">
        <v>251</v>
      </c>
      <c r="B1" s="438"/>
      <c r="E1" s="437" t="s">
        <v>113</v>
      </c>
      <c r="F1" s="437"/>
      <c r="G1" s="437"/>
      <c r="H1" s="437"/>
    </row>
    <row r="2" spans="1:22" ht="48.95" customHeight="1" x14ac:dyDescent="0.2">
      <c r="B2" s="149" t="s">
        <v>32</v>
      </c>
      <c r="C2" s="149"/>
      <c r="E2" s="436" t="s">
        <v>86</v>
      </c>
      <c r="F2" s="436"/>
      <c r="G2" s="436"/>
      <c r="H2" s="436"/>
      <c r="I2" s="436"/>
      <c r="K2" s="436" t="s">
        <v>77</v>
      </c>
      <c r="L2" s="436"/>
      <c r="M2" s="436"/>
      <c r="O2" s="436" t="s">
        <v>94</v>
      </c>
      <c r="P2" s="436"/>
      <c r="R2" s="140" t="s">
        <v>105</v>
      </c>
      <c r="T2" s="140" t="s">
        <v>134</v>
      </c>
      <c r="V2" s="82" t="s">
        <v>112</v>
      </c>
    </row>
    <row r="3" spans="1:22" ht="29.25" thickBot="1" x14ac:dyDescent="0.25">
      <c r="A3" s="141" t="s">
        <v>8</v>
      </c>
      <c r="B3" s="149" t="s">
        <v>8</v>
      </c>
      <c r="C3" s="149" t="s">
        <v>32</v>
      </c>
      <c r="E3" s="142" t="s">
        <v>71</v>
      </c>
      <c r="F3" s="142" t="s">
        <v>72</v>
      </c>
      <c r="H3" s="142" t="s">
        <v>73</v>
      </c>
      <c r="I3" s="142" t="s">
        <v>74</v>
      </c>
      <c r="K3" s="140" t="s">
        <v>78</v>
      </c>
      <c r="L3" s="140" t="s">
        <v>3</v>
      </c>
      <c r="M3" s="140" t="s">
        <v>83</v>
      </c>
      <c r="O3" s="146" t="s">
        <v>71</v>
      </c>
      <c r="P3" s="146" t="s">
        <v>182</v>
      </c>
      <c r="R3" s="141" t="s">
        <v>106</v>
      </c>
      <c r="T3" s="18" t="s">
        <v>118</v>
      </c>
      <c r="V3" s="60" t="s">
        <v>123</v>
      </c>
    </row>
    <row r="4" spans="1:22" ht="28.5" x14ac:dyDescent="0.2">
      <c r="A4" s="148" t="s">
        <v>138</v>
      </c>
      <c r="B4" s="151" t="s">
        <v>138</v>
      </c>
      <c r="C4" s="163" t="s">
        <v>114</v>
      </c>
      <c r="E4" s="141" t="s">
        <v>87</v>
      </c>
      <c r="F4" s="143">
        <v>0.25</v>
      </c>
      <c r="H4" s="141" t="s">
        <v>75</v>
      </c>
      <c r="I4" s="143">
        <v>0.25</v>
      </c>
      <c r="K4" s="141" t="s">
        <v>79</v>
      </c>
      <c r="L4" s="141" t="s">
        <v>81</v>
      </c>
      <c r="M4" s="141" t="s">
        <v>84</v>
      </c>
      <c r="O4" s="141" t="s">
        <v>87</v>
      </c>
      <c r="P4" s="176" t="s">
        <v>35</v>
      </c>
      <c r="R4" s="141" t="s">
        <v>107</v>
      </c>
      <c r="T4" s="18" t="s">
        <v>119</v>
      </c>
      <c r="V4" s="60" t="s">
        <v>125</v>
      </c>
    </row>
    <row r="5" spans="1:22" ht="29.25" thickBot="1" x14ac:dyDescent="0.25">
      <c r="A5" s="148" t="s">
        <v>139</v>
      </c>
      <c r="B5" s="155"/>
      <c r="C5" s="164"/>
      <c r="E5" s="141" t="s">
        <v>88</v>
      </c>
      <c r="F5" s="143">
        <v>0.15</v>
      </c>
      <c r="H5" s="141" t="s">
        <v>76</v>
      </c>
      <c r="I5" s="143">
        <v>0.15</v>
      </c>
      <c r="K5" s="141" t="s">
        <v>80</v>
      </c>
      <c r="L5" s="141" t="s">
        <v>82</v>
      </c>
      <c r="M5" s="141" t="s">
        <v>85</v>
      </c>
      <c r="O5" s="141" t="s">
        <v>88</v>
      </c>
      <c r="P5" s="176" t="s">
        <v>35</v>
      </c>
      <c r="R5" s="141" t="s">
        <v>108</v>
      </c>
      <c r="T5" s="18" t="s">
        <v>120</v>
      </c>
      <c r="V5" s="60" t="s">
        <v>124</v>
      </c>
    </row>
    <row r="6" spans="1:22" ht="28.5" x14ac:dyDescent="0.2">
      <c r="A6" s="148" t="s">
        <v>140</v>
      </c>
      <c r="B6" s="157" t="s">
        <v>139</v>
      </c>
      <c r="C6" s="165" t="s">
        <v>121</v>
      </c>
      <c r="E6" s="141" t="s">
        <v>89</v>
      </c>
      <c r="F6" s="143">
        <v>0.1</v>
      </c>
      <c r="H6" s="141"/>
      <c r="I6" s="141"/>
      <c r="K6" s="141"/>
      <c r="L6" s="141"/>
      <c r="M6" s="141"/>
      <c r="O6" s="141" t="s">
        <v>89</v>
      </c>
      <c r="P6" s="176" t="s">
        <v>68</v>
      </c>
      <c r="R6" s="141" t="s">
        <v>109</v>
      </c>
      <c r="T6" s="18" t="s">
        <v>238</v>
      </c>
      <c r="V6" s="141"/>
    </row>
    <row r="7" spans="1:22" ht="13.5" thickBot="1" x14ac:dyDescent="0.25">
      <c r="A7" s="148" t="s">
        <v>141</v>
      </c>
      <c r="B7" s="155"/>
      <c r="C7" s="164"/>
      <c r="E7" s="141"/>
      <c r="F7" s="143"/>
      <c r="O7" s="144"/>
      <c r="R7" s="141" t="s">
        <v>110</v>
      </c>
    </row>
    <row r="8" spans="1:22" x14ac:dyDescent="0.2">
      <c r="A8" s="148" t="s">
        <v>142</v>
      </c>
      <c r="B8" s="157" t="s">
        <v>140</v>
      </c>
      <c r="C8" s="165" t="s">
        <v>58</v>
      </c>
      <c r="R8" s="141"/>
    </row>
    <row r="9" spans="1:22" ht="26.25" thickBot="1" x14ac:dyDescent="0.25">
      <c r="A9" s="148" t="s">
        <v>143</v>
      </c>
      <c r="B9" s="159"/>
      <c r="C9" s="164"/>
    </row>
    <row r="10" spans="1:22" x14ac:dyDescent="0.2">
      <c r="A10" s="148" t="s">
        <v>144</v>
      </c>
      <c r="B10" s="157" t="s">
        <v>141</v>
      </c>
      <c r="C10" s="165" t="s">
        <v>115</v>
      </c>
    </row>
    <row r="11" spans="1:22" ht="14.1" customHeight="1" thickBot="1" x14ac:dyDescent="0.25">
      <c r="A11" s="150"/>
      <c r="B11" s="155"/>
      <c r="C11" s="164"/>
    </row>
    <row r="12" spans="1:22" ht="14.1" customHeight="1" x14ac:dyDescent="0.2">
      <c r="B12" s="157" t="s">
        <v>142</v>
      </c>
      <c r="C12" s="158" t="s">
        <v>114</v>
      </c>
    </row>
    <row r="13" spans="1:22" ht="14.1" customHeight="1" x14ac:dyDescent="0.2">
      <c r="B13" s="154"/>
      <c r="C13" s="153" t="s">
        <v>121</v>
      </c>
    </row>
    <row r="14" spans="1:22" ht="14.1" customHeight="1" x14ac:dyDescent="0.2">
      <c r="B14" s="152"/>
      <c r="C14" s="153" t="s">
        <v>58</v>
      </c>
    </row>
    <row r="15" spans="1:22" ht="14.1" customHeight="1" x14ac:dyDescent="0.2">
      <c r="B15" s="152"/>
      <c r="C15" s="153" t="s">
        <v>115</v>
      </c>
    </row>
    <row r="16" spans="1:22" ht="14.1" customHeight="1" x14ac:dyDescent="0.2">
      <c r="B16" s="152"/>
      <c r="C16" s="153" t="s">
        <v>30</v>
      </c>
    </row>
    <row r="17" spans="2:3" ht="14.1" customHeight="1" thickBot="1" x14ac:dyDescent="0.25">
      <c r="B17" s="155"/>
      <c r="C17" s="156"/>
    </row>
    <row r="18" spans="2:3" ht="25.5" x14ac:dyDescent="0.2">
      <c r="B18" s="157" t="s">
        <v>143</v>
      </c>
      <c r="C18" s="158" t="s">
        <v>114</v>
      </c>
    </row>
    <row r="19" spans="2:3" ht="14.1" customHeight="1" x14ac:dyDescent="0.2">
      <c r="B19" s="152"/>
      <c r="C19" s="153" t="s">
        <v>121</v>
      </c>
    </row>
    <row r="20" spans="2:3" ht="14.1" customHeight="1" x14ac:dyDescent="0.2">
      <c r="B20" s="152"/>
      <c r="C20" s="153" t="s">
        <v>58</v>
      </c>
    </row>
    <row r="21" spans="2:3" ht="14.1" customHeight="1" x14ac:dyDescent="0.2">
      <c r="B21" s="152"/>
      <c r="C21" s="153" t="s">
        <v>115</v>
      </c>
    </row>
    <row r="22" spans="2:3" ht="14.1" customHeight="1" x14ac:dyDescent="0.2">
      <c r="B22" s="152"/>
      <c r="C22" s="153" t="s">
        <v>30</v>
      </c>
    </row>
    <row r="23" spans="2:3" ht="14.1" customHeight="1" thickBot="1" x14ac:dyDescent="0.25">
      <c r="B23" s="159"/>
      <c r="C23" s="160"/>
    </row>
    <row r="24" spans="2:3" ht="14.1" customHeight="1" x14ac:dyDescent="0.2">
      <c r="B24" s="157" t="s">
        <v>144</v>
      </c>
      <c r="C24" s="158" t="s">
        <v>30</v>
      </c>
    </row>
    <row r="25" spans="2:3" ht="14.1" customHeight="1" x14ac:dyDescent="0.2">
      <c r="B25" s="152"/>
      <c r="C25" s="153" t="s">
        <v>121</v>
      </c>
    </row>
    <row r="26" spans="2:3" ht="14.1" customHeight="1" thickBot="1" x14ac:dyDescent="0.25">
      <c r="B26" s="155"/>
      <c r="C26" s="156"/>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D17" sqref="D17"/>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39"/>
      <c r="B1" s="375" t="str">
        <f>+'2 CONTEXTO E IDENTIFICACIÓN'!B1</f>
        <v>MAPA RIESGOS OPERATIVOS  POR PROCESOS</v>
      </c>
      <c r="C1" s="375"/>
      <c r="D1" s="375"/>
      <c r="E1" s="375"/>
      <c r="F1" s="375"/>
      <c r="G1" s="375"/>
      <c r="H1" s="375"/>
      <c r="I1" s="375"/>
      <c r="J1" s="377" t="str">
        <f>+'2 CONTEXTO E IDENTIFICACIÓN'!I1</f>
        <v xml:space="preserve">Código: </v>
      </c>
      <c r="K1" s="377"/>
    </row>
    <row r="2" spans="1:11" ht="21" customHeight="1" x14ac:dyDescent="0.25">
      <c r="A2" s="439"/>
      <c r="B2" s="375"/>
      <c r="C2" s="375"/>
      <c r="D2" s="375"/>
      <c r="E2" s="375"/>
      <c r="F2" s="375"/>
      <c r="G2" s="375"/>
      <c r="H2" s="375"/>
      <c r="I2" s="375"/>
      <c r="J2" s="377" t="str">
        <f>+'2 CONTEXTO E IDENTIFICACIÓN'!I2</f>
        <v xml:space="preserve">Fecha: </v>
      </c>
      <c r="K2" s="377"/>
    </row>
    <row r="3" spans="1:11" s="9" customFormat="1" ht="21" customHeight="1" x14ac:dyDescent="0.2">
      <c r="A3" s="439"/>
      <c r="B3" s="375"/>
      <c r="C3" s="375"/>
      <c r="D3" s="375"/>
      <c r="E3" s="375"/>
      <c r="F3" s="375"/>
      <c r="G3" s="375"/>
      <c r="H3" s="375"/>
      <c r="I3" s="375"/>
      <c r="J3" s="377" t="str">
        <f>+'2 CONTEXTO E IDENTIFICACIÓN'!I3</f>
        <v>Versión: 001</v>
      </c>
      <c r="K3" s="377"/>
    </row>
    <row r="4" spans="1:11" s="9" customFormat="1" ht="21" customHeight="1" x14ac:dyDescent="0.2">
      <c r="A4" s="439"/>
      <c r="B4" s="375"/>
      <c r="C4" s="375"/>
      <c r="D4" s="375"/>
      <c r="E4" s="375"/>
      <c r="F4" s="375"/>
      <c r="G4" s="375"/>
      <c r="H4" s="375"/>
      <c r="I4" s="375"/>
      <c r="J4" s="377" t="str">
        <f>+'2 CONTEXTO E IDENTIFICACIÓN'!I4</f>
        <v>Página:</v>
      </c>
      <c r="K4" s="377"/>
    </row>
    <row r="5" spans="1:11" s="9" customFormat="1" ht="8.25" customHeight="1" x14ac:dyDescent="0.2">
      <c r="A5" s="22"/>
      <c r="B5" s="22"/>
      <c r="C5" s="22"/>
      <c r="D5" s="46"/>
    </row>
    <row r="6" spans="1:11" s="10" customFormat="1" ht="14.45" customHeight="1" x14ac:dyDescent="0.25">
      <c r="A6" s="19" t="s">
        <v>137</v>
      </c>
      <c r="B6" s="422" t="str">
        <f>+IF('2 CONTEXTO E IDENTIFICACIÓN'!$B$6="","",'2 CONTEXTO E IDENTIFICACIÓN'!$B$6)</f>
        <v xml:space="preserve">Proceso Jurídico  </v>
      </c>
      <c r="C6" s="423"/>
      <c r="D6" s="423"/>
      <c r="E6" s="423"/>
      <c r="F6" s="423"/>
      <c r="G6" s="423"/>
      <c r="H6" s="423"/>
      <c r="I6" s="423"/>
      <c r="J6" s="423"/>
      <c r="K6" s="423"/>
    </row>
    <row r="7" spans="1:11" ht="15.75" thickBot="1" x14ac:dyDescent="0.3"/>
    <row r="8" spans="1:11" ht="15.75" thickBot="1" x14ac:dyDescent="0.3">
      <c r="A8" s="446" t="s">
        <v>28</v>
      </c>
      <c r="B8" s="447"/>
      <c r="C8" s="447"/>
      <c r="D8" s="447"/>
      <c r="E8" s="447"/>
      <c r="F8" s="447"/>
      <c r="G8" s="447"/>
      <c r="H8" s="447"/>
      <c r="I8" s="447"/>
      <c r="J8" s="447"/>
      <c r="K8" s="448"/>
    </row>
    <row r="9" spans="1:11" ht="6" customHeight="1" thickBot="1" x14ac:dyDescent="0.3">
      <c r="A9" s="446"/>
      <c r="B9" s="447"/>
      <c r="C9" s="447"/>
      <c r="D9" s="447"/>
      <c r="E9" s="447"/>
      <c r="F9" s="447"/>
      <c r="G9" s="447"/>
      <c r="H9" s="447"/>
      <c r="I9" s="447"/>
      <c r="J9" s="447"/>
      <c r="K9" s="448"/>
    </row>
    <row r="10" spans="1:11" ht="34.5" customHeight="1" x14ac:dyDescent="0.25">
      <c r="A10" s="449" t="s">
        <v>29</v>
      </c>
      <c r="B10" s="450"/>
      <c r="C10" s="450"/>
      <c r="D10" s="450"/>
      <c r="E10" s="450"/>
      <c r="F10" s="450"/>
      <c r="G10" s="450"/>
      <c r="H10" s="450"/>
      <c r="I10" s="450"/>
      <c r="J10" s="450"/>
      <c r="K10" s="451"/>
    </row>
    <row r="11" spans="1:11" ht="18.75" customHeight="1" x14ac:dyDescent="0.25">
      <c r="A11" s="455" t="s">
        <v>17</v>
      </c>
      <c r="B11" s="456"/>
      <c r="C11" s="456"/>
      <c r="D11" s="456"/>
      <c r="E11" s="456"/>
      <c r="F11" s="456"/>
      <c r="G11" s="456"/>
      <c r="H11" s="456"/>
      <c r="I11" s="456"/>
      <c r="J11" s="456"/>
      <c r="K11" s="457"/>
    </row>
    <row r="12" spans="1:11" ht="34.5" customHeight="1" x14ac:dyDescent="0.25">
      <c r="A12" s="452" t="s">
        <v>18</v>
      </c>
      <c r="B12" s="453"/>
      <c r="C12" s="453"/>
      <c r="D12" s="453"/>
      <c r="E12" s="453"/>
      <c r="F12" s="453"/>
      <c r="G12" s="453"/>
      <c r="H12" s="453"/>
      <c r="I12" s="453"/>
      <c r="J12" s="453"/>
      <c r="K12" s="454"/>
    </row>
    <row r="13" spans="1:11" ht="50.25" customHeight="1" thickBot="1" x14ac:dyDescent="0.3">
      <c r="A13" s="443" t="s">
        <v>99</v>
      </c>
      <c r="B13" s="444"/>
      <c r="C13" s="444"/>
      <c r="D13" s="444"/>
      <c r="E13" s="444"/>
      <c r="F13" s="444"/>
      <c r="G13" s="444"/>
      <c r="H13" s="444"/>
      <c r="I13" s="444"/>
      <c r="J13" s="444"/>
      <c r="K13" s="445"/>
    </row>
    <row r="14" spans="1:11" x14ac:dyDescent="0.25">
      <c r="A14" s="130"/>
      <c r="B14" s="130"/>
      <c r="C14" s="130"/>
      <c r="D14" s="130"/>
      <c r="E14" s="130"/>
      <c r="F14" s="130"/>
      <c r="G14" s="130"/>
      <c r="H14" s="130"/>
      <c r="I14" s="130"/>
      <c r="J14" s="130"/>
      <c r="K14" s="130"/>
    </row>
    <row r="15" spans="1:11" s="132" customFormat="1" ht="38.25" x14ac:dyDescent="0.25">
      <c r="A15" s="131"/>
      <c r="B15" s="440" t="s">
        <v>24</v>
      </c>
      <c r="C15" s="441"/>
      <c r="D15" s="442" t="s">
        <v>25</v>
      </c>
      <c r="E15" s="442"/>
      <c r="G15" s="82" t="s">
        <v>69</v>
      </c>
    </row>
    <row r="16" spans="1:11" x14ac:dyDescent="0.25">
      <c r="A16" s="133" t="s">
        <v>19</v>
      </c>
      <c r="B16" s="134">
        <f>+COUNTIF('8 MAPA RIESGOS'!$G$11:$G$30,G16)</f>
        <v>0</v>
      </c>
      <c r="C16" s="135">
        <f>+B16/$B$20</f>
        <v>0</v>
      </c>
      <c r="D16" s="134">
        <f>+COUNTIF('8 MAPA RIESGOS'!$L$11:$L$30,G16)</f>
        <v>0</v>
      </c>
      <c r="E16" s="135">
        <f>+D16/$D$20</f>
        <v>0</v>
      </c>
      <c r="G16" s="112" t="s">
        <v>65</v>
      </c>
    </row>
    <row r="17" spans="1:7" x14ac:dyDescent="0.25">
      <c r="A17" s="133" t="s">
        <v>20</v>
      </c>
      <c r="B17" s="134">
        <f>+COUNTIF('8 MAPA RIESGOS'!$G$11:$G$30,G17)</f>
        <v>1</v>
      </c>
      <c r="C17" s="135">
        <f t="shared" ref="C17:C20" si="0">+B17/$B$20</f>
        <v>0.25</v>
      </c>
      <c r="D17" s="134">
        <f>+COUNTIF('8 MAPA RIESGOS'!$L$11:$L$30,G17)</f>
        <v>1</v>
      </c>
      <c r="E17" s="135">
        <f t="shared" ref="E17:E20" si="1">+D17/$D$20</f>
        <v>0.25</v>
      </c>
      <c r="G17" s="95" t="s">
        <v>66</v>
      </c>
    </row>
    <row r="18" spans="1:7" x14ac:dyDescent="0.25">
      <c r="A18" s="133" t="s">
        <v>21</v>
      </c>
      <c r="B18" s="134">
        <f>+COUNTIF('8 MAPA RIESGOS'!$G$11:$G$30,G18)</f>
        <v>3</v>
      </c>
      <c r="C18" s="135">
        <f t="shared" si="0"/>
        <v>0.75</v>
      </c>
      <c r="D18" s="134">
        <f>+COUNTIF('8 MAPA RIESGOS'!$L$11:$L$30,G18)</f>
        <v>3</v>
      </c>
      <c r="E18" s="135">
        <f t="shared" si="1"/>
        <v>0.75</v>
      </c>
      <c r="G18" s="99" t="s">
        <v>5</v>
      </c>
    </row>
    <row r="19" spans="1:7" x14ac:dyDescent="0.25">
      <c r="A19" s="133" t="s">
        <v>22</v>
      </c>
      <c r="B19" s="134">
        <f>+COUNTIF('8 MAPA RIESGOS'!$G$11:$G$30,G19)</f>
        <v>0</v>
      </c>
      <c r="C19" s="135">
        <f t="shared" si="0"/>
        <v>0</v>
      </c>
      <c r="D19" s="134">
        <f>+COUNTIF('8 MAPA RIESGOS'!$L$11:$L$30,G19)</f>
        <v>0</v>
      </c>
      <c r="E19" s="135">
        <f t="shared" si="1"/>
        <v>0</v>
      </c>
      <c r="G19" s="103" t="s">
        <v>67</v>
      </c>
    </row>
    <row r="20" spans="1:7" x14ac:dyDescent="0.25">
      <c r="A20" s="133" t="s">
        <v>23</v>
      </c>
      <c r="B20" s="134">
        <f>+SUM(B16:B19)</f>
        <v>4</v>
      </c>
      <c r="C20" s="135">
        <f t="shared" si="0"/>
        <v>1</v>
      </c>
      <c r="D20" s="134">
        <f>+SUM(D16:D19)</f>
        <v>4</v>
      </c>
      <c r="E20" s="135">
        <f t="shared" si="1"/>
        <v>1</v>
      </c>
    </row>
    <row r="22" spans="1:7" s="136" customFormat="1" x14ac:dyDescent="0.25">
      <c r="B22" s="137" t="s">
        <v>24</v>
      </c>
      <c r="D22" s="137" t="s">
        <v>25</v>
      </c>
    </row>
    <row r="23" spans="1:7" s="136" customFormat="1" ht="41.45" customHeight="1" x14ac:dyDescent="0.25">
      <c r="B23" s="138" t="str">
        <f>+IF((B16/B20)&gt;=0.2,G16,+IF(((B16/B20)+(B17/B20))&gt;=0.3,G17,+IF(((B16/B20)+(B17/B20)+(B18/B20))&gt;=0.4,G18,+IF((B16/B20)+(B17/B20)+(B18/B20)+(B19/B20)&gt;=0.5,G19,""))))</f>
        <v>Moderado</v>
      </c>
      <c r="D23" s="138"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17" priority="1" operator="containsText" text="Bajo">
      <formula>NOT(ISERROR(SEARCH("Bajo",B23)))</formula>
    </cfRule>
    <cfRule type="containsText" dxfId="16" priority="2" operator="containsText" text="Moderado">
      <formula>NOT(ISERROR(SEARCH("Moderado",B23)))</formula>
    </cfRule>
    <cfRule type="containsText" dxfId="15" priority="3" operator="containsText" text="Alto">
      <formula>NOT(ISERROR(SEARCH("Alto",B23)))</formula>
    </cfRule>
    <cfRule type="containsText" dxfId="14"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2025-09-25T17:13:39Z</dcterms:modified>
</cp:coreProperties>
</file>